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Артемовский\6 школа\Типовое меню\типовое меню с 01.03.2026\"/>
    </mc:Choice>
  </mc:AlternateContent>
  <bookViews>
    <workbookView xWindow="0" yWindow="0" windowWidth="19200" windowHeight="11460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C114" i="1" l="1"/>
  <c r="D114" i="1"/>
  <c r="C103" i="1"/>
  <c r="D83" i="1"/>
  <c r="C83" i="1"/>
  <c r="D202" i="1" l="1"/>
  <c r="D203" i="1" s="1"/>
  <c r="D192" i="1"/>
  <c r="D182" i="1"/>
  <c r="D172" i="1"/>
  <c r="D173" i="1" s="1"/>
  <c r="D163" i="1"/>
  <c r="D153" i="1"/>
  <c r="D143" i="1"/>
  <c r="D133" i="1"/>
  <c r="D134" i="1" s="1"/>
  <c r="D123" i="1"/>
  <c r="D124" i="1" s="1"/>
  <c r="D115" i="1"/>
  <c r="D103" i="1"/>
  <c r="D104" i="1" s="1"/>
  <c r="D93" i="1"/>
  <c r="D94" i="1" s="1"/>
  <c r="E83" i="1"/>
  <c r="F83" i="1"/>
  <c r="F84" i="1" s="1"/>
  <c r="G83" i="1"/>
  <c r="H83" i="1"/>
  <c r="H84" i="1" s="1"/>
  <c r="I83" i="1"/>
  <c r="J83" i="1"/>
  <c r="K83" i="1"/>
  <c r="L83" i="1"/>
  <c r="L84" i="1" s="1"/>
  <c r="M83" i="1"/>
  <c r="N83" i="1"/>
  <c r="O83" i="1"/>
  <c r="P83" i="1"/>
  <c r="P84" i="1" s="1"/>
  <c r="Q83" i="1"/>
  <c r="R83" i="1"/>
  <c r="S83" i="1"/>
  <c r="S84" i="1" s="1"/>
  <c r="T83" i="1"/>
  <c r="U83" i="1"/>
  <c r="V83" i="1"/>
  <c r="W83" i="1"/>
  <c r="X83" i="1"/>
  <c r="Y83" i="1"/>
  <c r="Z83" i="1"/>
  <c r="AA83" i="1"/>
  <c r="AA84" i="1" s="1"/>
  <c r="AB83" i="1"/>
  <c r="AB84" i="1" s="1"/>
  <c r="AC83" i="1"/>
  <c r="AD83" i="1"/>
  <c r="AE83" i="1"/>
  <c r="AF83" i="1"/>
  <c r="AF84" i="1" s="1"/>
  <c r="AG83" i="1"/>
  <c r="AH83" i="1"/>
  <c r="AI83" i="1"/>
  <c r="AI84" i="1" s="1"/>
  <c r="D84" i="1"/>
  <c r="D73" i="1"/>
  <c r="D63" i="1"/>
  <c r="D64" i="1" s="1"/>
  <c r="D54" i="1"/>
  <c r="D45" i="1"/>
  <c r="D35" i="1"/>
  <c r="D25" i="1"/>
  <c r="D15" i="1"/>
  <c r="AI202" i="1"/>
  <c r="AI203" i="1" s="1"/>
  <c r="AH202" i="1"/>
  <c r="AH203" i="1" s="1"/>
  <c r="AG202" i="1"/>
  <c r="AG203" i="1" s="1"/>
  <c r="AF202" i="1"/>
  <c r="AF203" i="1" s="1"/>
  <c r="AE202" i="1"/>
  <c r="AE203" i="1" s="1"/>
  <c r="AD202" i="1"/>
  <c r="AD203" i="1" s="1"/>
  <c r="AC202" i="1"/>
  <c r="AC203" i="1" s="1"/>
  <c r="AB202" i="1"/>
  <c r="AB203" i="1" s="1"/>
  <c r="AA202" i="1"/>
  <c r="AA203" i="1" s="1"/>
  <c r="Z202" i="1"/>
  <c r="Z203" i="1" s="1"/>
  <c r="Y202" i="1"/>
  <c r="Y203" i="1" s="1"/>
  <c r="X202" i="1"/>
  <c r="X203" i="1" s="1"/>
  <c r="W202" i="1"/>
  <c r="W203" i="1" s="1"/>
  <c r="V202" i="1"/>
  <c r="V203" i="1" s="1"/>
  <c r="U202" i="1"/>
  <c r="U203" i="1" s="1"/>
  <c r="T202" i="1"/>
  <c r="T203" i="1" s="1"/>
  <c r="S202" i="1"/>
  <c r="S203" i="1" s="1"/>
  <c r="R202" i="1"/>
  <c r="R203" i="1" s="1"/>
  <c r="Q202" i="1"/>
  <c r="Q203" i="1" s="1"/>
  <c r="P202" i="1"/>
  <c r="P203" i="1" s="1"/>
  <c r="O202" i="1"/>
  <c r="O203" i="1" s="1"/>
  <c r="N202" i="1"/>
  <c r="N203" i="1" s="1"/>
  <c r="M202" i="1"/>
  <c r="M203" i="1" s="1"/>
  <c r="L202" i="1"/>
  <c r="L203" i="1" s="1"/>
  <c r="K202" i="1"/>
  <c r="K203" i="1" s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AB193" i="1"/>
  <c r="T193" i="1"/>
  <c r="AI192" i="1"/>
  <c r="AI193" i="1" s="1"/>
  <c r="AH192" i="1"/>
  <c r="AH193" i="1" s="1"/>
  <c r="AG192" i="1"/>
  <c r="AG193" i="1" s="1"/>
  <c r="AF192" i="1"/>
  <c r="AF193" i="1" s="1"/>
  <c r="AE192" i="1"/>
  <c r="AE193" i="1" s="1"/>
  <c r="AD192" i="1"/>
  <c r="AD193" i="1" s="1"/>
  <c r="AC192" i="1"/>
  <c r="AC193" i="1" s="1"/>
  <c r="AB192" i="1"/>
  <c r="AA192" i="1"/>
  <c r="AA193" i="1" s="1"/>
  <c r="Z192" i="1"/>
  <c r="Z193" i="1" s="1"/>
  <c r="Y192" i="1"/>
  <c r="Y193" i="1" s="1"/>
  <c r="X192" i="1"/>
  <c r="X193" i="1" s="1"/>
  <c r="W192" i="1"/>
  <c r="W193" i="1" s="1"/>
  <c r="V192" i="1"/>
  <c r="V193" i="1" s="1"/>
  <c r="U192" i="1"/>
  <c r="U193" i="1" s="1"/>
  <c r="T192" i="1"/>
  <c r="S192" i="1"/>
  <c r="S193" i="1" s="1"/>
  <c r="R192" i="1"/>
  <c r="R193" i="1" s="1"/>
  <c r="Q192" i="1"/>
  <c r="Q193" i="1" s="1"/>
  <c r="P192" i="1"/>
  <c r="P193" i="1" s="1"/>
  <c r="O192" i="1"/>
  <c r="O193" i="1" s="1"/>
  <c r="N192" i="1"/>
  <c r="N193" i="1" s="1"/>
  <c r="M192" i="1"/>
  <c r="M193" i="1" s="1"/>
  <c r="L192" i="1"/>
  <c r="L193" i="1" s="1"/>
  <c r="K192" i="1"/>
  <c r="K193" i="1" s="1"/>
  <c r="J192" i="1"/>
  <c r="J193" i="1" s="1"/>
  <c r="I192" i="1"/>
  <c r="I193" i="1" s="1"/>
  <c r="H192" i="1"/>
  <c r="H193" i="1" s="1"/>
  <c r="G192" i="1"/>
  <c r="G193" i="1" s="1"/>
  <c r="F192" i="1"/>
  <c r="F193" i="1" s="1"/>
  <c r="E192" i="1"/>
  <c r="E193" i="1" s="1"/>
  <c r="D193" i="1"/>
  <c r="AI182" i="1"/>
  <c r="AI183" i="1" s="1"/>
  <c r="AH182" i="1"/>
  <c r="AH183" i="1" s="1"/>
  <c r="AG182" i="1"/>
  <c r="AG183" i="1" s="1"/>
  <c r="AF182" i="1"/>
  <c r="AF183" i="1" s="1"/>
  <c r="AE182" i="1"/>
  <c r="AE183" i="1" s="1"/>
  <c r="AD182" i="1"/>
  <c r="AD183" i="1" s="1"/>
  <c r="AC182" i="1"/>
  <c r="AC183" i="1" s="1"/>
  <c r="AB182" i="1"/>
  <c r="AB183" i="1" s="1"/>
  <c r="AA182" i="1"/>
  <c r="AA183" i="1" s="1"/>
  <c r="Z182" i="1"/>
  <c r="Z183" i="1" s="1"/>
  <c r="Y182" i="1"/>
  <c r="Y183" i="1" s="1"/>
  <c r="X182" i="1"/>
  <c r="X183" i="1" s="1"/>
  <c r="W182" i="1"/>
  <c r="W183" i="1" s="1"/>
  <c r="V182" i="1"/>
  <c r="V183" i="1" s="1"/>
  <c r="U182" i="1"/>
  <c r="U183" i="1" s="1"/>
  <c r="T182" i="1"/>
  <c r="T183" i="1" s="1"/>
  <c r="S182" i="1"/>
  <c r="S183" i="1" s="1"/>
  <c r="R182" i="1"/>
  <c r="R183" i="1" s="1"/>
  <c r="Q182" i="1"/>
  <c r="Q183" i="1" s="1"/>
  <c r="P182" i="1"/>
  <c r="P183" i="1" s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3" i="1"/>
  <c r="AI172" i="1"/>
  <c r="AI173" i="1" s="1"/>
  <c r="AH172" i="1"/>
  <c r="AH173" i="1" s="1"/>
  <c r="AG172" i="1"/>
  <c r="AG173" i="1" s="1"/>
  <c r="AF172" i="1"/>
  <c r="AF173" i="1" s="1"/>
  <c r="AE172" i="1"/>
  <c r="AE173" i="1" s="1"/>
  <c r="AD172" i="1"/>
  <c r="AD173" i="1" s="1"/>
  <c r="AC172" i="1"/>
  <c r="AC173" i="1" s="1"/>
  <c r="AB172" i="1"/>
  <c r="AB173" i="1" s="1"/>
  <c r="AA172" i="1"/>
  <c r="AA173" i="1" s="1"/>
  <c r="Z172" i="1"/>
  <c r="Z173" i="1" s="1"/>
  <c r="Y172" i="1"/>
  <c r="Y173" i="1" s="1"/>
  <c r="X172" i="1"/>
  <c r="X173" i="1" s="1"/>
  <c r="W172" i="1"/>
  <c r="W173" i="1" s="1"/>
  <c r="V172" i="1"/>
  <c r="V173" i="1" s="1"/>
  <c r="U172" i="1"/>
  <c r="U173" i="1" s="1"/>
  <c r="T172" i="1"/>
  <c r="T173" i="1" s="1"/>
  <c r="S172" i="1"/>
  <c r="S173" i="1" s="1"/>
  <c r="R172" i="1"/>
  <c r="R173" i="1" s="1"/>
  <c r="Q172" i="1"/>
  <c r="Q173" i="1" s="1"/>
  <c r="P172" i="1"/>
  <c r="P173" i="1" s="1"/>
  <c r="O172" i="1"/>
  <c r="O173" i="1" s="1"/>
  <c r="N172" i="1"/>
  <c r="N173" i="1" s="1"/>
  <c r="M172" i="1"/>
  <c r="M173" i="1" s="1"/>
  <c r="L172" i="1"/>
  <c r="L173" i="1" s="1"/>
  <c r="K172" i="1"/>
  <c r="K173" i="1" s="1"/>
  <c r="J172" i="1"/>
  <c r="J173" i="1" s="1"/>
  <c r="I172" i="1"/>
  <c r="I173" i="1" s="1"/>
  <c r="H172" i="1"/>
  <c r="H173" i="1" s="1"/>
  <c r="G172" i="1"/>
  <c r="G173" i="1" s="1"/>
  <c r="F172" i="1"/>
  <c r="F173" i="1" s="1"/>
  <c r="E172" i="1"/>
  <c r="E173" i="1" s="1"/>
  <c r="AI163" i="1"/>
  <c r="AI164" i="1" s="1"/>
  <c r="AH163" i="1"/>
  <c r="AH164" i="1" s="1"/>
  <c r="AG163" i="1"/>
  <c r="AG164" i="1" s="1"/>
  <c r="AF163" i="1"/>
  <c r="AF164" i="1" s="1"/>
  <c r="AE163" i="1"/>
  <c r="AE164" i="1" s="1"/>
  <c r="AD163" i="1"/>
  <c r="AD164" i="1" s="1"/>
  <c r="AC163" i="1"/>
  <c r="AC164" i="1" s="1"/>
  <c r="AB163" i="1"/>
  <c r="AB164" i="1" s="1"/>
  <c r="AA163" i="1"/>
  <c r="AA164" i="1" s="1"/>
  <c r="Z163" i="1"/>
  <c r="Z164" i="1" s="1"/>
  <c r="Y163" i="1"/>
  <c r="Y164" i="1" s="1"/>
  <c r="X163" i="1"/>
  <c r="X164" i="1" s="1"/>
  <c r="W163" i="1"/>
  <c r="W164" i="1" s="1"/>
  <c r="V163" i="1"/>
  <c r="V164" i="1" s="1"/>
  <c r="U163" i="1"/>
  <c r="U164" i="1" s="1"/>
  <c r="T163" i="1"/>
  <c r="T164" i="1" s="1"/>
  <c r="S163" i="1"/>
  <c r="S164" i="1" s="1"/>
  <c r="R163" i="1"/>
  <c r="R164" i="1" s="1"/>
  <c r="Q163" i="1"/>
  <c r="Q164" i="1" s="1"/>
  <c r="P163" i="1"/>
  <c r="P164" i="1" s="1"/>
  <c r="O163" i="1"/>
  <c r="O164" i="1" s="1"/>
  <c r="N163" i="1"/>
  <c r="N164" i="1" s="1"/>
  <c r="M163" i="1"/>
  <c r="M164" i="1" s="1"/>
  <c r="L163" i="1"/>
  <c r="L164" i="1" s="1"/>
  <c r="K163" i="1"/>
  <c r="K164" i="1" s="1"/>
  <c r="J163" i="1"/>
  <c r="J164" i="1" s="1"/>
  <c r="I163" i="1"/>
  <c r="I164" i="1" s="1"/>
  <c r="H163" i="1"/>
  <c r="H164" i="1" s="1"/>
  <c r="G163" i="1"/>
  <c r="G164" i="1" s="1"/>
  <c r="F163" i="1"/>
  <c r="F164" i="1" s="1"/>
  <c r="E163" i="1"/>
  <c r="E164" i="1" s="1"/>
  <c r="D164" i="1"/>
  <c r="AI153" i="1"/>
  <c r="AI154" i="1" s="1"/>
  <c r="AH153" i="1"/>
  <c r="AH154" i="1" s="1"/>
  <c r="AG153" i="1"/>
  <c r="AG154" i="1" s="1"/>
  <c r="AF153" i="1"/>
  <c r="AF154" i="1" s="1"/>
  <c r="AE153" i="1"/>
  <c r="AE154" i="1" s="1"/>
  <c r="AD153" i="1"/>
  <c r="AD154" i="1" s="1"/>
  <c r="AC153" i="1"/>
  <c r="AC154" i="1" s="1"/>
  <c r="AB153" i="1"/>
  <c r="AB154" i="1" s="1"/>
  <c r="AA153" i="1"/>
  <c r="AA154" i="1" s="1"/>
  <c r="Z153" i="1"/>
  <c r="Z154" i="1" s="1"/>
  <c r="Y153" i="1"/>
  <c r="Y154" i="1" s="1"/>
  <c r="X153" i="1"/>
  <c r="X154" i="1" s="1"/>
  <c r="W153" i="1"/>
  <c r="W154" i="1" s="1"/>
  <c r="V153" i="1"/>
  <c r="V154" i="1" s="1"/>
  <c r="U153" i="1"/>
  <c r="U154" i="1" s="1"/>
  <c r="T153" i="1"/>
  <c r="T154" i="1" s="1"/>
  <c r="S153" i="1"/>
  <c r="S154" i="1" s="1"/>
  <c r="R153" i="1"/>
  <c r="R154" i="1" s="1"/>
  <c r="Q153" i="1"/>
  <c r="Q154" i="1" s="1"/>
  <c r="P153" i="1"/>
  <c r="P154" i="1" s="1"/>
  <c r="O153" i="1"/>
  <c r="O154" i="1" s="1"/>
  <c r="N153" i="1"/>
  <c r="N154" i="1" s="1"/>
  <c r="M153" i="1"/>
  <c r="M154" i="1" s="1"/>
  <c r="L153" i="1"/>
  <c r="L154" i="1" s="1"/>
  <c r="K153" i="1"/>
  <c r="K154" i="1" s="1"/>
  <c r="J153" i="1"/>
  <c r="J154" i="1" s="1"/>
  <c r="I153" i="1"/>
  <c r="I154" i="1" s="1"/>
  <c r="H153" i="1"/>
  <c r="H154" i="1" s="1"/>
  <c r="G153" i="1"/>
  <c r="G154" i="1" s="1"/>
  <c r="F153" i="1"/>
  <c r="F154" i="1" s="1"/>
  <c r="E153" i="1"/>
  <c r="E154" i="1" s="1"/>
  <c r="D154" i="1"/>
  <c r="M144" i="1"/>
  <c r="AI143" i="1"/>
  <c r="AI144" i="1" s="1"/>
  <c r="AH143" i="1"/>
  <c r="AH144" i="1" s="1"/>
  <c r="AG143" i="1"/>
  <c r="AG144" i="1" s="1"/>
  <c r="AF143" i="1"/>
  <c r="AF144" i="1" s="1"/>
  <c r="AE143" i="1"/>
  <c r="AE144" i="1" s="1"/>
  <c r="AD143" i="1"/>
  <c r="AD144" i="1" s="1"/>
  <c r="AC143" i="1"/>
  <c r="AC144" i="1" s="1"/>
  <c r="AB143" i="1"/>
  <c r="AB144" i="1" s="1"/>
  <c r="AA143" i="1"/>
  <c r="AA144" i="1" s="1"/>
  <c r="Z143" i="1"/>
  <c r="Z144" i="1" s="1"/>
  <c r="Y143" i="1"/>
  <c r="Y144" i="1" s="1"/>
  <c r="X143" i="1"/>
  <c r="X144" i="1" s="1"/>
  <c r="W143" i="1"/>
  <c r="W144" i="1" s="1"/>
  <c r="V143" i="1"/>
  <c r="V144" i="1" s="1"/>
  <c r="U143" i="1"/>
  <c r="U144" i="1" s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L143" i="1"/>
  <c r="L144" i="1" s="1"/>
  <c r="K143" i="1"/>
  <c r="K144" i="1" s="1"/>
  <c r="J143" i="1"/>
  <c r="J144" i="1" s="1"/>
  <c r="I143" i="1"/>
  <c r="I144" i="1" s="1"/>
  <c r="H143" i="1"/>
  <c r="H144" i="1" s="1"/>
  <c r="G143" i="1"/>
  <c r="G144" i="1" s="1"/>
  <c r="F143" i="1"/>
  <c r="F144" i="1" s="1"/>
  <c r="E143" i="1"/>
  <c r="E144" i="1" s="1"/>
  <c r="D144" i="1"/>
  <c r="AI133" i="1"/>
  <c r="AI134" i="1" s="1"/>
  <c r="AH133" i="1"/>
  <c r="AH134" i="1" s="1"/>
  <c r="AG133" i="1"/>
  <c r="AG134" i="1" s="1"/>
  <c r="AF133" i="1"/>
  <c r="AF134" i="1" s="1"/>
  <c r="AE133" i="1"/>
  <c r="AE134" i="1" s="1"/>
  <c r="AD133" i="1"/>
  <c r="AD134" i="1" s="1"/>
  <c r="AC133" i="1"/>
  <c r="AC134" i="1" s="1"/>
  <c r="AB133" i="1"/>
  <c r="AB134" i="1" s="1"/>
  <c r="AA133" i="1"/>
  <c r="AA134" i="1" s="1"/>
  <c r="Z133" i="1"/>
  <c r="Z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T134" i="1" s="1"/>
  <c r="S133" i="1"/>
  <c r="S134" i="1" s="1"/>
  <c r="R133" i="1"/>
  <c r="R134" i="1" s="1"/>
  <c r="Q133" i="1"/>
  <c r="Q134" i="1" s="1"/>
  <c r="P133" i="1"/>
  <c r="P134" i="1" s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E133" i="1"/>
  <c r="E134" i="1" s="1"/>
  <c r="AI123" i="1"/>
  <c r="AI124" i="1" s="1"/>
  <c r="AH123" i="1"/>
  <c r="AH124" i="1" s="1"/>
  <c r="AG123" i="1"/>
  <c r="AG124" i="1" s="1"/>
  <c r="AF123" i="1"/>
  <c r="AF124" i="1" s="1"/>
  <c r="AE123" i="1"/>
  <c r="AE124" i="1" s="1"/>
  <c r="AD123" i="1"/>
  <c r="AD124" i="1" s="1"/>
  <c r="AC123" i="1"/>
  <c r="AC124" i="1" s="1"/>
  <c r="AB123" i="1"/>
  <c r="AB124" i="1" s="1"/>
  <c r="AA123" i="1"/>
  <c r="AA124" i="1" s="1"/>
  <c r="Z123" i="1"/>
  <c r="Z124" i="1" s="1"/>
  <c r="Y123" i="1"/>
  <c r="Y124" i="1" s="1"/>
  <c r="X123" i="1"/>
  <c r="X124" i="1" s="1"/>
  <c r="W123" i="1"/>
  <c r="W124" i="1" s="1"/>
  <c r="V123" i="1"/>
  <c r="V124" i="1" s="1"/>
  <c r="U123" i="1"/>
  <c r="U124" i="1" s="1"/>
  <c r="T123" i="1"/>
  <c r="T124" i="1" s="1"/>
  <c r="S123" i="1"/>
  <c r="S124" i="1" s="1"/>
  <c r="R123" i="1"/>
  <c r="R124" i="1" s="1"/>
  <c r="Q123" i="1"/>
  <c r="Q124" i="1" s="1"/>
  <c r="P123" i="1"/>
  <c r="P124" i="1" s="1"/>
  <c r="O123" i="1"/>
  <c r="O124" i="1" s="1"/>
  <c r="N123" i="1"/>
  <c r="N124" i="1" s="1"/>
  <c r="M123" i="1"/>
  <c r="M124" i="1" s="1"/>
  <c r="L123" i="1"/>
  <c r="L124" i="1" s="1"/>
  <c r="K123" i="1"/>
  <c r="K124" i="1" s="1"/>
  <c r="J123" i="1"/>
  <c r="J124" i="1" s="1"/>
  <c r="I123" i="1"/>
  <c r="I124" i="1" s="1"/>
  <c r="H123" i="1"/>
  <c r="H124" i="1" s="1"/>
  <c r="G123" i="1"/>
  <c r="G124" i="1" s="1"/>
  <c r="F123" i="1"/>
  <c r="F124" i="1" s="1"/>
  <c r="E123" i="1"/>
  <c r="E124" i="1" s="1"/>
  <c r="AI114" i="1"/>
  <c r="AI115" i="1" s="1"/>
  <c r="AH114" i="1"/>
  <c r="AH115" i="1" s="1"/>
  <c r="AG114" i="1"/>
  <c r="AG115" i="1" s="1"/>
  <c r="AF114" i="1"/>
  <c r="AF115" i="1" s="1"/>
  <c r="AE114" i="1"/>
  <c r="AE115" i="1" s="1"/>
  <c r="AD114" i="1"/>
  <c r="AD115" i="1" s="1"/>
  <c r="AC114" i="1"/>
  <c r="AC115" i="1" s="1"/>
  <c r="AB114" i="1"/>
  <c r="AB115" i="1" s="1"/>
  <c r="AA114" i="1"/>
  <c r="AA115" i="1" s="1"/>
  <c r="Z114" i="1"/>
  <c r="Z115" i="1" s="1"/>
  <c r="Y114" i="1"/>
  <c r="Y115" i="1" s="1"/>
  <c r="X114" i="1"/>
  <c r="X115" i="1" s="1"/>
  <c r="W114" i="1"/>
  <c r="W115" i="1" s="1"/>
  <c r="V114" i="1"/>
  <c r="V115" i="1" s="1"/>
  <c r="U114" i="1"/>
  <c r="U115" i="1" s="1"/>
  <c r="T114" i="1"/>
  <c r="T115" i="1" s="1"/>
  <c r="S114" i="1"/>
  <c r="S115" i="1" s="1"/>
  <c r="R114" i="1"/>
  <c r="R115" i="1" s="1"/>
  <c r="Q114" i="1"/>
  <c r="Q115" i="1" s="1"/>
  <c r="P114" i="1"/>
  <c r="P115" i="1" s="1"/>
  <c r="O114" i="1"/>
  <c r="O115" i="1" s="1"/>
  <c r="N114" i="1"/>
  <c r="N115" i="1" s="1"/>
  <c r="M114" i="1"/>
  <c r="M115" i="1" s="1"/>
  <c r="L114" i="1"/>
  <c r="L115" i="1" s="1"/>
  <c r="K114" i="1"/>
  <c r="K115" i="1" s="1"/>
  <c r="J114" i="1"/>
  <c r="J115" i="1" s="1"/>
  <c r="I114" i="1"/>
  <c r="I115" i="1" s="1"/>
  <c r="H114" i="1"/>
  <c r="H115" i="1" s="1"/>
  <c r="G114" i="1"/>
  <c r="G115" i="1" s="1"/>
  <c r="F114" i="1"/>
  <c r="F115" i="1" s="1"/>
  <c r="E114" i="1"/>
  <c r="E115" i="1" s="1"/>
  <c r="AI103" i="1"/>
  <c r="AI104" i="1" s="1"/>
  <c r="AH103" i="1"/>
  <c r="AH104" i="1" s="1"/>
  <c r="AG103" i="1"/>
  <c r="AG104" i="1" s="1"/>
  <c r="AF103" i="1"/>
  <c r="AF104" i="1" s="1"/>
  <c r="AE103" i="1"/>
  <c r="AE104" i="1" s="1"/>
  <c r="AD103" i="1"/>
  <c r="AD104" i="1" s="1"/>
  <c r="AC103" i="1"/>
  <c r="AC104" i="1" s="1"/>
  <c r="AB103" i="1"/>
  <c r="AB104" i="1" s="1"/>
  <c r="AA103" i="1"/>
  <c r="AA104" i="1" s="1"/>
  <c r="Z103" i="1"/>
  <c r="Z104" i="1" s="1"/>
  <c r="Y103" i="1"/>
  <c r="Y104" i="1" s="1"/>
  <c r="X103" i="1"/>
  <c r="X104" i="1" s="1"/>
  <c r="W103" i="1"/>
  <c r="W104" i="1" s="1"/>
  <c r="V103" i="1"/>
  <c r="V104" i="1" s="1"/>
  <c r="U103" i="1"/>
  <c r="U104" i="1" s="1"/>
  <c r="T103" i="1"/>
  <c r="T104" i="1" s="1"/>
  <c r="S103" i="1"/>
  <c r="S104" i="1" s="1"/>
  <c r="R103" i="1"/>
  <c r="R104" i="1" s="1"/>
  <c r="Q103" i="1"/>
  <c r="Q104" i="1" s="1"/>
  <c r="P103" i="1"/>
  <c r="P104" i="1" s="1"/>
  <c r="O103" i="1"/>
  <c r="O104" i="1" s="1"/>
  <c r="N103" i="1"/>
  <c r="N104" i="1" s="1"/>
  <c r="M103" i="1"/>
  <c r="M104" i="1" s="1"/>
  <c r="L103" i="1"/>
  <c r="L104" i="1" s="1"/>
  <c r="K103" i="1"/>
  <c r="K104" i="1" s="1"/>
  <c r="J103" i="1"/>
  <c r="J104" i="1" s="1"/>
  <c r="I103" i="1"/>
  <c r="I104" i="1" s="1"/>
  <c r="H103" i="1"/>
  <c r="H104" i="1" s="1"/>
  <c r="G103" i="1"/>
  <c r="G104" i="1" s="1"/>
  <c r="F103" i="1"/>
  <c r="F104" i="1" s="1"/>
  <c r="E103" i="1"/>
  <c r="E104" i="1" s="1"/>
  <c r="AC94" i="1"/>
  <c r="AI93" i="1"/>
  <c r="AI94" i="1" s="1"/>
  <c r="AH93" i="1"/>
  <c r="AH94" i="1" s="1"/>
  <c r="AG93" i="1"/>
  <c r="AG94" i="1" s="1"/>
  <c r="AF93" i="1"/>
  <c r="AF94" i="1" s="1"/>
  <c r="AE93" i="1"/>
  <c r="AE94" i="1" s="1"/>
  <c r="AD93" i="1"/>
  <c r="AD94" i="1" s="1"/>
  <c r="AC93" i="1"/>
  <c r="AB93" i="1"/>
  <c r="AB94" i="1" s="1"/>
  <c r="AA93" i="1"/>
  <c r="AA94" i="1" s="1"/>
  <c r="Z93" i="1"/>
  <c r="Z94" i="1" s="1"/>
  <c r="Y93" i="1"/>
  <c r="Y94" i="1" s="1"/>
  <c r="X93" i="1"/>
  <c r="X94" i="1" s="1"/>
  <c r="W93" i="1"/>
  <c r="W94" i="1" s="1"/>
  <c r="V93" i="1"/>
  <c r="V94" i="1" s="1"/>
  <c r="U93" i="1"/>
  <c r="U94" i="1" s="1"/>
  <c r="T93" i="1"/>
  <c r="T94" i="1" s="1"/>
  <c r="S93" i="1"/>
  <c r="S94" i="1" s="1"/>
  <c r="R93" i="1"/>
  <c r="R94" i="1" s="1"/>
  <c r="Q93" i="1"/>
  <c r="Q94" i="1" s="1"/>
  <c r="P93" i="1"/>
  <c r="P94" i="1" s="1"/>
  <c r="O93" i="1"/>
  <c r="O94" i="1" s="1"/>
  <c r="N93" i="1"/>
  <c r="N94" i="1" s="1"/>
  <c r="M93" i="1"/>
  <c r="M94" i="1" s="1"/>
  <c r="L93" i="1"/>
  <c r="L94" i="1" s="1"/>
  <c r="K93" i="1"/>
  <c r="K94" i="1" s="1"/>
  <c r="J93" i="1"/>
  <c r="J94" i="1" s="1"/>
  <c r="I93" i="1"/>
  <c r="I94" i="1" s="1"/>
  <c r="H93" i="1"/>
  <c r="H94" i="1" s="1"/>
  <c r="G93" i="1"/>
  <c r="G94" i="1" s="1"/>
  <c r="F93" i="1"/>
  <c r="F94" i="1" s="1"/>
  <c r="E93" i="1"/>
  <c r="E94" i="1" s="1"/>
  <c r="M84" i="1"/>
  <c r="AH84" i="1"/>
  <c r="AG84" i="1"/>
  <c r="AE84" i="1"/>
  <c r="AD84" i="1"/>
  <c r="AC84" i="1"/>
  <c r="Z84" i="1"/>
  <c r="Y84" i="1"/>
  <c r="X84" i="1"/>
  <c r="W84" i="1"/>
  <c r="V84" i="1"/>
  <c r="U84" i="1"/>
  <c r="T84" i="1"/>
  <c r="R84" i="1"/>
  <c r="Q84" i="1"/>
  <c r="O84" i="1"/>
  <c r="N84" i="1"/>
  <c r="K84" i="1"/>
  <c r="J84" i="1"/>
  <c r="I84" i="1"/>
  <c r="G84" i="1"/>
  <c r="E84" i="1"/>
  <c r="AI73" i="1"/>
  <c r="AI74" i="1" s="1"/>
  <c r="AH73" i="1"/>
  <c r="AH74" i="1" s="1"/>
  <c r="AG73" i="1"/>
  <c r="AG74" i="1" s="1"/>
  <c r="AF73" i="1"/>
  <c r="AF74" i="1" s="1"/>
  <c r="AE73" i="1"/>
  <c r="AE74" i="1" s="1"/>
  <c r="AD73" i="1"/>
  <c r="AD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R74" i="1" s="1"/>
  <c r="Q73" i="1"/>
  <c r="Q74" i="1" s="1"/>
  <c r="P73" i="1"/>
  <c r="P74" i="1" s="1"/>
  <c r="O73" i="1"/>
  <c r="O74" i="1" s="1"/>
  <c r="N73" i="1"/>
  <c r="N74" i="1" s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E74" i="1" s="1"/>
  <c r="D74" i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AI54" i="1"/>
  <c r="AI55" i="1" s="1"/>
  <c r="AH54" i="1"/>
  <c r="AH55" i="1" s="1"/>
  <c r="AG54" i="1"/>
  <c r="AG55" i="1" s="1"/>
  <c r="AF54" i="1"/>
  <c r="AF55" i="1" s="1"/>
  <c r="AE54" i="1"/>
  <c r="AE55" i="1" s="1"/>
  <c r="AD54" i="1"/>
  <c r="AD55" i="1" s="1"/>
  <c r="AC54" i="1"/>
  <c r="AC55" i="1" s="1"/>
  <c r="AB54" i="1"/>
  <c r="AB55" i="1" s="1"/>
  <c r="AA54" i="1"/>
  <c r="AA55" i="1" s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N54" i="1"/>
  <c r="N55" i="1" s="1"/>
  <c r="M54" i="1"/>
  <c r="M55" i="1" s="1"/>
  <c r="L54" i="1"/>
  <c r="L55" i="1" s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5" i="1"/>
  <c r="E46" i="1"/>
  <c r="AI45" i="1"/>
  <c r="AI46" i="1" s="1"/>
  <c r="AH45" i="1"/>
  <c r="AH46" i="1" s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D46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6" i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6" i="1"/>
  <c r="E15" i="1"/>
  <c r="E16" i="1" s="1"/>
  <c r="F15" i="1"/>
  <c r="G15" i="1"/>
  <c r="H15" i="1"/>
  <c r="I15" i="1"/>
  <c r="I16" i="1" s="1"/>
  <c r="J15" i="1"/>
  <c r="K15" i="1"/>
  <c r="K16" i="1" s="1"/>
  <c r="L15" i="1"/>
  <c r="M15" i="1"/>
  <c r="M16" i="1" s="1"/>
  <c r="N15" i="1"/>
  <c r="O15" i="1"/>
  <c r="P15" i="1"/>
  <c r="Q15" i="1"/>
  <c r="Q16" i="1" s="1"/>
  <c r="R15" i="1"/>
  <c r="S15" i="1"/>
  <c r="S16" i="1" s="1"/>
  <c r="T15" i="1"/>
  <c r="U15" i="1"/>
  <c r="U16" i="1" s="1"/>
  <c r="V15" i="1"/>
  <c r="W15" i="1"/>
  <c r="X15" i="1"/>
  <c r="Y15" i="1"/>
  <c r="Y16" i="1" s="1"/>
  <c r="Z15" i="1"/>
  <c r="AA15" i="1"/>
  <c r="AA16" i="1" s="1"/>
  <c r="AB15" i="1"/>
  <c r="AC15" i="1"/>
  <c r="AC16" i="1" s="1"/>
  <c r="AD15" i="1"/>
  <c r="AE15" i="1"/>
  <c r="AF15" i="1"/>
  <c r="AG15" i="1"/>
  <c r="AG16" i="1" s="1"/>
  <c r="AH15" i="1"/>
  <c r="AI15" i="1"/>
  <c r="AI16" i="1" s="1"/>
  <c r="F16" i="1"/>
  <c r="G16" i="1"/>
  <c r="H16" i="1"/>
  <c r="J16" i="1"/>
  <c r="L16" i="1"/>
  <c r="N16" i="1"/>
  <c r="O16" i="1"/>
  <c r="P16" i="1"/>
  <c r="R16" i="1"/>
  <c r="T16" i="1"/>
  <c r="V16" i="1"/>
  <c r="W16" i="1"/>
  <c r="X16" i="1"/>
  <c r="Z16" i="1"/>
  <c r="AB16" i="1"/>
  <c r="AD16" i="1"/>
  <c r="AE16" i="1"/>
  <c r="AF16" i="1"/>
  <c r="AH16" i="1"/>
  <c r="D16" i="1"/>
  <c r="C171" i="1"/>
  <c r="C170" i="1"/>
  <c r="C118" i="1"/>
  <c r="C197" i="1" l="1"/>
  <c r="C186" i="1"/>
  <c r="A186" i="1"/>
  <c r="C196" i="1" l="1"/>
  <c r="A196" i="1"/>
  <c r="C137" i="1"/>
  <c r="A137" i="1"/>
  <c r="C97" i="1"/>
  <c r="A97" i="1"/>
  <c r="C67" i="1"/>
  <c r="A67" i="1"/>
  <c r="C39" i="1"/>
  <c r="A39" i="1"/>
  <c r="C9" i="1"/>
  <c r="C15" i="1" s="1"/>
  <c r="A9" i="1"/>
  <c r="CC202" i="1" l="1"/>
  <c r="A201" i="1"/>
  <c r="C201" i="1"/>
  <c r="A200" i="1"/>
  <c r="C200" i="1"/>
  <c r="A199" i="1"/>
  <c r="C199" i="1"/>
  <c r="A198" i="1"/>
  <c r="C198" i="1"/>
  <c r="A197" i="1"/>
  <c r="CC192" i="1"/>
  <c r="A191" i="1"/>
  <c r="C191" i="1"/>
  <c r="A190" i="1"/>
  <c r="C190" i="1"/>
  <c r="A189" i="1"/>
  <c r="C189" i="1"/>
  <c r="A188" i="1"/>
  <c r="C188" i="1"/>
  <c r="A187" i="1"/>
  <c r="C187" i="1"/>
  <c r="CC182" i="1"/>
  <c r="A181" i="1"/>
  <c r="C181" i="1"/>
  <c r="A180" i="1"/>
  <c r="A179" i="1"/>
  <c r="C179" i="1"/>
  <c r="A178" i="1"/>
  <c r="C178" i="1"/>
  <c r="A177" i="1"/>
  <c r="C177" i="1"/>
  <c r="A176" i="1"/>
  <c r="C176" i="1"/>
  <c r="CC172" i="1"/>
  <c r="A171" i="1"/>
  <c r="A170" i="1"/>
  <c r="A169" i="1"/>
  <c r="C169" i="1"/>
  <c r="A168" i="1"/>
  <c r="C168" i="1"/>
  <c r="A167" i="1"/>
  <c r="C167" i="1"/>
  <c r="CC163" i="1"/>
  <c r="A162" i="1"/>
  <c r="C162" i="1"/>
  <c r="A161" i="1"/>
  <c r="C161" i="1"/>
  <c r="A160" i="1"/>
  <c r="C160" i="1"/>
  <c r="A159" i="1"/>
  <c r="C159" i="1"/>
  <c r="A158" i="1"/>
  <c r="C158" i="1"/>
  <c r="A157" i="1"/>
  <c r="C157" i="1"/>
  <c r="CC153" i="1"/>
  <c r="A152" i="1"/>
  <c r="C152" i="1"/>
  <c r="A151" i="1"/>
  <c r="C151" i="1"/>
  <c r="A150" i="1"/>
  <c r="C150" i="1"/>
  <c r="A149" i="1"/>
  <c r="C149" i="1"/>
  <c r="A148" i="1"/>
  <c r="C148" i="1"/>
  <c r="A147" i="1"/>
  <c r="C147" i="1"/>
  <c r="CC143" i="1"/>
  <c r="A142" i="1"/>
  <c r="C142" i="1"/>
  <c r="A141" i="1"/>
  <c r="C141" i="1"/>
  <c r="A140" i="1"/>
  <c r="C140" i="1"/>
  <c r="A139" i="1"/>
  <c r="C139" i="1"/>
  <c r="A138" i="1"/>
  <c r="C138" i="1"/>
  <c r="CC133" i="1"/>
  <c r="A132" i="1"/>
  <c r="C132" i="1"/>
  <c r="A131" i="1"/>
  <c r="C131" i="1"/>
  <c r="A129" i="1"/>
  <c r="C129" i="1"/>
  <c r="A128" i="1"/>
  <c r="C128" i="1"/>
  <c r="A127" i="1"/>
  <c r="C127" i="1"/>
  <c r="CC123" i="1"/>
  <c r="A122" i="1"/>
  <c r="C122" i="1"/>
  <c r="A121" i="1"/>
  <c r="C121" i="1"/>
  <c r="A120" i="1"/>
  <c r="C120" i="1"/>
  <c r="A119" i="1"/>
  <c r="C119" i="1"/>
  <c r="A118" i="1"/>
  <c r="CC114" i="1"/>
  <c r="A112" i="1"/>
  <c r="C112" i="1"/>
  <c r="A111" i="1"/>
  <c r="C111" i="1"/>
  <c r="A110" i="1"/>
  <c r="C110" i="1"/>
  <c r="A109" i="1"/>
  <c r="C109" i="1"/>
  <c r="A108" i="1"/>
  <c r="C108" i="1"/>
  <c r="CC103" i="1"/>
  <c r="A102" i="1"/>
  <c r="C102" i="1"/>
  <c r="A101" i="1"/>
  <c r="C101" i="1"/>
  <c r="A99" i="1"/>
  <c r="C99" i="1"/>
  <c r="A98" i="1"/>
  <c r="C98" i="1"/>
  <c r="CC93" i="1"/>
  <c r="A92" i="1"/>
  <c r="C92" i="1"/>
  <c r="A91" i="1"/>
  <c r="C91" i="1"/>
  <c r="A90" i="1"/>
  <c r="C90" i="1"/>
  <c r="A89" i="1"/>
  <c r="C89" i="1"/>
  <c r="A88" i="1"/>
  <c r="C88" i="1"/>
  <c r="A87" i="1"/>
  <c r="C87" i="1"/>
  <c r="CC83" i="1"/>
  <c r="A82" i="1"/>
  <c r="C82" i="1"/>
  <c r="A81" i="1"/>
  <c r="C81" i="1"/>
  <c r="A80" i="1"/>
  <c r="C80" i="1"/>
  <c r="A79" i="1"/>
  <c r="C79" i="1"/>
  <c r="A78" i="1"/>
  <c r="C78" i="1"/>
  <c r="CC73" i="1"/>
  <c r="A72" i="1"/>
  <c r="C72" i="1"/>
  <c r="A71" i="1"/>
  <c r="C71" i="1"/>
  <c r="A70" i="1"/>
  <c r="C70" i="1"/>
  <c r="A69" i="1"/>
  <c r="C69" i="1"/>
  <c r="A68" i="1"/>
  <c r="C68" i="1"/>
  <c r="CC63" i="1"/>
  <c r="A62" i="1"/>
  <c r="C62" i="1"/>
  <c r="A61" i="1"/>
  <c r="A60" i="1"/>
  <c r="C60" i="1"/>
  <c r="A59" i="1"/>
  <c r="C59" i="1"/>
  <c r="A58" i="1"/>
  <c r="C58" i="1"/>
  <c r="CC54" i="1"/>
  <c r="A53" i="1"/>
  <c r="C53" i="1"/>
  <c r="A52" i="1"/>
  <c r="C52" i="1"/>
  <c r="A51" i="1"/>
  <c r="C51" i="1"/>
  <c r="A50" i="1"/>
  <c r="C50" i="1"/>
  <c r="A49" i="1"/>
  <c r="C49" i="1"/>
  <c r="CC45" i="1"/>
  <c r="A44" i="1"/>
  <c r="C44" i="1"/>
  <c r="A43" i="1"/>
  <c r="C43" i="1"/>
  <c r="A42" i="1"/>
  <c r="C42" i="1"/>
  <c r="A41" i="1"/>
  <c r="C41" i="1"/>
  <c r="A40" i="1"/>
  <c r="C40" i="1"/>
  <c r="CC35" i="1"/>
  <c r="A34" i="1"/>
  <c r="C34" i="1"/>
  <c r="A33" i="1"/>
  <c r="A32" i="1"/>
  <c r="C32" i="1"/>
  <c r="A31" i="1"/>
  <c r="C31" i="1"/>
  <c r="A30" i="1"/>
  <c r="C30" i="1"/>
  <c r="A29" i="1"/>
  <c r="C29" i="1"/>
  <c r="CC25" i="1"/>
  <c r="A24" i="1"/>
  <c r="C24" i="1"/>
  <c r="A23" i="1"/>
  <c r="C23" i="1"/>
  <c r="A22" i="1"/>
  <c r="C22" i="1"/>
  <c r="A21" i="1"/>
  <c r="C21" i="1"/>
  <c r="A20" i="1"/>
  <c r="C20" i="1"/>
  <c r="A19" i="1"/>
  <c r="C19" i="1"/>
  <c r="C202" i="1" l="1"/>
  <c r="C192" i="1"/>
  <c r="C182" i="1"/>
  <c r="C172" i="1"/>
  <c r="C163" i="1"/>
  <c r="C143" i="1"/>
  <c r="C153" i="1"/>
  <c r="C133" i="1"/>
  <c r="C123" i="1"/>
  <c r="C93" i="1"/>
  <c r="C73" i="1"/>
  <c r="C63" i="1"/>
  <c r="C54" i="1"/>
  <c r="C45" i="1"/>
  <c r="C25" i="1"/>
  <c r="C35" i="1"/>
</calcChain>
</file>

<file path=xl/sharedStrings.xml><?xml version="1.0" encoding="utf-8"?>
<sst xmlns="http://schemas.openxmlformats.org/spreadsheetml/2006/main" count="309" uniqueCount="177">
  <si>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</si>
  <si>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</si>
  <si>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</si>
  <si>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</si>
  <si>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</si>
  <si>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</si>
  <si>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</si>
  <si>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</si>
  <si>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</si>
  <si>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</si>
  <si>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</si>
  <si>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</si>
  <si>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</si>
  <si>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</si>
  <si>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</si>
  <si>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</si>
  <si>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</si>
  <si>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</si>
  <si>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</si>
  <si>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</si>
  <si>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</si>
  <si>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</si>
  <si>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</si>
  <si>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</si>
  <si>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</si>
  <si>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</si>
  <si>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</si>
  <si>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</si>
  <si>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</si>
  <si>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</si>
  <si>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</si>
  <si>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</si>
  <si>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</si>
  <si>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</si>
  <si>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</si>
  <si>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</si>
  <si>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</si>
  <si>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</si>
  <si>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</si>
  <si>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</si>
  <si>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</si>
  <si>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</si>
  <si>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</si>
  <si>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</si>
  <si>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</si>
  <si>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</si>
  <si>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</si>
  <si>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</si>
  <si>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</si>
  <si>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</si>
  <si>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</si>
  <si>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</si>
  <si>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</si>
  <si>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</si>
  <si>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</si>
  <si>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</si>
  <si>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</si>
  <si>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</si>
  <si>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</si>
  <si>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</si>
  <si>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</si>
  <si>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</si>
  <si>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</si>
  <si>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</si>
  <si>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</si>
  <si>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</si>
  <si>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</si>
  <si>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</si>
  <si>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</si>
  <si>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</si>
  <si>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</si>
  <si>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</si>
  <si>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</si>
  <si>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</si>
  <si>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</si>
  <si>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</si>
  <si>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</si>
  <si>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</si>
  <si>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</si>
  <si>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</si>
  <si>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</si>
  <si>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</si>
  <si>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</si>
  <si>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</si>
  <si>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</si>
  <si>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</si>
  <si>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</si>
  <si>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</si>
  <si>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без физ.норм</t>
  </si>
  <si>
    <t>Итого за день</t>
  </si>
  <si>
    <t>2 день</t>
  </si>
  <si>
    <t>Обед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</si>
  <si>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</si>
  <si>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</si>
  <si>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</si>
  <si>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</si>
  <si>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Хлеб ржаной</t>
  </si>
  <si>
    <t>Хлеб пшеничный</t>
  </si>
  <si>
    <t>Итого за 'Обед'</t>
  </si>
  <si>
    <t>3 день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</si>
  <si>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</si>
  <si>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</si>
  <si>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</si>
  <si>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</si>
  <si>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</si>
  <si>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Голубцы любительские АР</t>
  </si>
  <si>
    <t>Картофельное пюре</t>
  </si>
  <si>
    <t>Компот из яблок</t>
  </si>
  <si>
    <t>5 день</t>
  </si>
  <si>
    <t>Щи из свежей капусты со сметаной</t>
  </si>
  <si>
    <t>Плов из мяса кур</t>
  </si>
  <si>
    <t>Сок</t>
  </si>
  <si>
    <t>6 день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</si>
  <si>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</si>
  <si>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</si>
  <si>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</si>
  <si>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</si>
  <si>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</si>
  <si>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</si>
  <si>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</si>
  <si>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</si>
  <si>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</si>
  <si>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</si>
  <si>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</si>
  <si>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Филе куриное тушеное в соусе</t>
  </si>
  <si>
    <t>10 день</t>
  </si>
  <si>
    <t>Каша ячневая с маслом сливочным</t>
  </si>
  <si>
    <t>11 день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</si>
  <si>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</si>
  <si>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</si>
  <si>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</si>
  <si>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</si>
  <si>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</si>
  <si>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</si>
  <si>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</si>
  <si>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</si>
  <si>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Суфле рыбка АР</t>
  </si>
  <si>
    <t>15 день</t>
  </si>
  <si>
    <t>Суп-пюре из картофеля</t>
  </si>
  <si>
    <t>Рагу из мяса кур</t>
  </si>
  <si>
    <t>16 день</t>
  </si>
  <si>
    <t>Суп с рыбными консервами</t>
  </si>
  <si>
    <t>Тефтели из мяса свинины в молочном соусе</t>
  </si>
  <si>
    <t>Каша гречневая вязкая</t>
  </si>
  <si>
    <t>17 день</t>
  </si>
  <si>
    <t>Суп картофельный с мясными фрикадельками из свинины</t>
  </si>
  <si>
    <t>Кофейный напиток с молоком</t>
  </si>
  <si>
    <t>18 день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</si>
  <si>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</si>
  <si>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</si>
  <si>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</si>
  <si>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</si>
  <si>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</si>
  <si>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</si>
  <si>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100</t>
  </si>
  <si>
    <t>-</t>
  </si>
  <si>
    <t>37/8</t>
  </si>
  <si>
    <t>3/4</t>
  </si>
  <si>
    <t>180</t>
  </si>
  <si>
    <t>200</t>
  </si>
  <si>
    <t>31</t>
  </si>
  <si>
    <t>62</t>
  </si>
  <si>
    <t>СанПиН 2.3/2.4.3590-20 ОВЗ 12 лет и старше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</si>
  <si>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</si>
  <si>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</si>
  <si>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</si>
  <si>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</si>
  <si>
    <t>МАОУ СОШ №6 ОВЗ 12 лет и ст</t>
  </si>
  <si>
    <t>300</t>
  </si>
  <si>
    <t>10/2</t>
  </si>
  <si>
    <t>Рассольник домашний со сметаной</t>
  </si>
  <si>
    <t>250</t>
  </si>
  <si>
    <t>29/2</t>
  </si>
  <si>
    <t>40/2</t>
  </si>
  <si>
    <t>30</t>
  </si>
  <si>
    <t>294</t>
  </si>
  <si>
    <t>Чай с лимоном (вариант 2)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</si>
</sst>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0" xfId="0" applyFont="1" applyFill="1"/>
    <xf numFmtId="2" fontId="1" fillId="2" borderId="0" xfId="0" applyNumberFormat="1" applyFont="1" applyFill="1"/>
    <xf numFmtId="14" fontId="1" fillId="2" borderId="0" xfId="0" applyNumberFormat="1" applyFont="1" applyFill="1" applyAlignment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quotePrefix="1" applyFont="1" applyFill="1" applyAlignment="1">
      <alignment wrapText="1"/>
    </xf>
    <xf numFmtId="2" fontId="4" fillId="2" borderId="0" xfId="0" applyNumberFormat="1" applyFont="1" applyFill="1"/>
    <xf numFmtId="0" fontId="6" fillId="2" borderId="0" xfId="0" applyFont="1" applyFill="1"/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2" fontId="4" fillId="2" borderId="7" xfId="0" applyNumberFormat="1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2" fontId="1" fillId="2" borderId="7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6" fillId="2" borderId="0" xfId="0" applyFont="1" applyFill="1" applyAlignment="1">
      <alignment wrapText="1"/>
    </xf>
    <xf numFmtId="1" fontId="6" fillId="2" borderId="0" xfId="0" applyNumberFormat="1" applyFont="1" applyFill="1"/>
    <xf numFmtId="2" fontId="6" fillId="2" borderId="0" xfId="0" applyNumberFormat="1" applyFont="1" applyFill="1"/>
    <xf numFmtId="0" fontId="1" fillId="2" borderId="0" xfId="0" quotePrefix="1" applyFont="1" applyFill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1" fillId="2" borderId="7" xfId="0" applyFont="1" applyFill="1" applyBorder="1" applyAlignment="1">
      <alignment horizontal="left"/>
    </xf>
    <xf numFmtId="1" fontId="7" fillId="2" borderId="0" xfId="0" applyNumberFormat="1" applyFont="1" applyFill="1"/>
    <xf numFmtId="2" fontId="7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203"/>
  <sheetViews>
    <sheetView tabSelected="1" view="pageBreakPreview" zoomScaleNormal="100" zoomScaleSheetLayoutView="100" workbookViewId="0">
      <selection activeCell="A173" sqref="A173"/>
    </sheetView>
  </sheetViews>
  <sheetFormatPr defaultColWidth="0" defaultRowHeight="15.75" x14ac:dyDescent="0.25"/>
  <cols>
    <col min="1" max="1" width="10.5703125" style="3" customWidth="1"/>
    <col min="2" max="2" width="27.85546875" style="40" customWidth="1"/>
    <col min="3" max="3" width="10.5703125" style="3" customWidth="1"/>
    <col min="4" max="4" width="8" style="3" customWidth="1"/>
    <col min="5" max="5" width="8.140625" style="3" customWidth="1"/>
    <col min="6" max="6" width="7.7109375" style="3" customWidth="1"/>
    <col min="7" max="7" width="8.140625" style="3" customWidth="1"/>
    <col min="8" max="8" width="8.42578125" style="3" customWidth="1"/>
    <col min="9" max="9" width="8.85546875" style="4" customWidth="1"/>
    <col min="10" max="22" width="0" style="3" hidden="1" customWidth="1"/>
    <col min="23" max="23" width="7" style="3" customWidth="1"/>
    <col min="24" max="24" width="7.5703125" style="3" customWidth="1"/>
    <col min="25" max="25" width="7" style="3" customWidth="1"/>
    <col min="26" max="27" width="8.140625" style="3" customWidth="1"/>
    <col min="28" max="28" width="5.7109375" style="3" hidden="1" customWidth="1"/>
    <col min="29" max="29" width="8.5703125" style="3" customWidth="1"/>
    <col min="30" max="31" width="5.7109375" style="3" customWidth="1"/>
    <col min="32" max="34" width="5.7109375" style="3" hidden="1" customWidth="1"/>
    <col min="35" max="35" width="6.7109375" style="3" customWidth="1"/>
    <col min="36" max="80" width="0" style="3" hidden="1" customWidth="1"/>
    <col min="81" max="16384" width="0" style="3" hidden="1"/>
  </cols>
  <sheetData>
    <row r="1" spans="1:94" ht="0.75" customHeight="1" x14ac:dyDescent="0.25">
      <c r="B1" s="3"/>
    </row>
    <row r="2" spans="1:94" ht="20.25" customHeight="1" x14ac:dyDescent="0.45">
      <c r="A2" s="41" t="s">
        <v>7</v>
      </c>
      <c r="B2" s="41"/>
      <c r="C2" s="41"/>
      <c r="D2" s="41"/>
      <c r="E2" s="41"/>
      <c r="F2" s="41"/>
      <c r="G2" s="41"/>
      <c r="H2" s="41"/>
      <c r="I2" s="41"/>
    </row>
    <row r="3" spans="1:94" s="9" customFormat="1" x14ac:dyDescent="0.25">
      <c r="A3" s="5"/>
      <c r="B3" s="6" t="s">
        <v>167</v>
      </c>
      <c r="C3" s="5"/>
      <c r="D3" s="7"/>
      <c r="E3" s="5"/>
      <c r="F3" s="5"/>
      <c r="G3" s="5"/>
      <c r="H3" s="5"/>
      <c r="I3" s="8"/>
      <c r="X3" s="6" t="s">
        <v>162</v>
      </c>
    </row>
    <row r="4" spans="1:94" hidden="1" x14ac:dyDescent="0.25">
      <c r="B4" s="3"/>
    </row>
    <row r="5" spans="1:94" s="10" customFormat="1" ht="14.25" customHeight="1" x14ac:dyDescent="0.25">
      <c r="A5" s="42" t="s">
        <v>76</v>
      </c>
      <c r="B5" s="44" t="s">
        <v>0</v>
      </c>
      <c r="C5" s="44" t="s">
        <v>6</v>
      </c>
      <c r="D5" s="44" t="s">
        <v>2</v>
      </c>
      <c r="E5" s="44"/>
      <c r="F5" s="44" t="s">
        <v>9</v>
      </c>
      <c r="G5" s="44"/>
      <c r="H5" s="44" t="s">
        <v>8</v>
      </c>
      <c r="I5" s="48" t="s">
        <v>5</v>
      </c>
      <c r="J5" s="10" t="s">
        <v>10</v>
      </c>
      <c r="K5" s="10" t="s">
        <v>11</v>
      </c>
      <c r="L5" s="10" t="s">
        <v>74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  <c r="S5" s="10" t="s">
        <v>18</v>
      </c>
      <c r="T5" s="10" t="s">
        <v>19</v>
      </c>
      <c r="U5" s="10" t="s">
        <v>20</v>
      </c>
      <c r="V5" s="10" t="s">
        <v>21</v>
      </c>
      <c r="W5" s="45" t="s">
        <v>75</v>
      </c>
      <c r="X5" s="45"/>
      <c r="Y5" s="45"/>
      <c r="Z5" s="45"/>
      <c r="AA5" s="46" t="s">
        <v>77</v>
      </c>
      <c r="AB5" s="46"/>
      <c r="AC5" s="46"/>
      <c r="AD5" s="46"/>
      <c r="AE5" s="46"/>
      <c r="AF5" s="46"/>
      <c r="AG5" s="46"/>
      <c r="AH5" s="46"/>
      <c r="AI5" s="47"/>
      <c r="AJ5" s="10" t="s">
        <v>30</v>
      </c>
      <c r="AK5" s="10" t="s">
        <v>31</v>
      </c>
      <c r="AL5" s="10" t="s">
        <v>32</v>
      </c>
      <c r="AM5" s="10" t="s">
        <v>33</v>
      </c>
      <c r="AN5" s="10" t="s">
        <v>34</v>
      </c>
      <c r="AO5" s="10" t="s">
        <v>35</v>
      </c>
      <c r="AP5" s="10" t="s">
        <v>36</v>
      </c>
      <c r="AQ5" s="10" t="s">
        <v>37</v>
      </c>
      <c r="AR5" s="10" t="s">
        <v>38</v>
      </c>
      <c r="AS5" s="10" t="s">
        <v>39</v>
      </c>
      <c r="AT5" s="10" t="s">
        <v>40</v>
      </c>
      <c r="AU5" s="10" t="s">
        <v>41</v>
      </c>
      <c r="AV5" s="10" t="s">
        <v>42</v>
      </c>
      <c r="AW5" s="10" t="s">
        <v>43</v>
      </c>
      <c r="AX5" s="10" t="s">
        <v>44</v>
      </c>
      <c r="AY5" s="10" t="s">
        <v>45</v>
      </c>
      <c r="AZ5" s="10" t="s">
        <v>46</v>
      </c>
      <c r="BA5" s="10" t="s">
        <v>47</v>
      </c>
      <c r="BB5" s="10" t="s">
        <v>48</v>
      </c>
      <c r="BC5" s="10" t="s">
        <v>49</v>
      </c>
      <c r="BD5" s="10" t="s">
        <v>50</v>
      </c>
      <c r="BE5" s="10" t="s">
        <v>51</v>
      </c>
      <c r="BF5" s="10" t="s">
        <v>52</v>
      </c>
      <c r="BG5" s="10" t="s">
        <v>53</v>
      </c>
      <c r="BH5" s="10" t="s">
        <v>54</v>
      </c>
      <c r="BI5" s="10" t="s">
        <v>55</v>
      </c>
      <c r="BJ5" s="10" t="s">
        <v>56</v>
      </c>
      <c r="BK5" s="10" t="s">
        <v>57</v>
      </c>
      <c r="BL5" s="10" t="s">
        <v>58</v>
      </c>
      <c r="BM5" s="10" t="s">
        <v>59</v>
      </c>
      <c r="BN5" s="10" t="s">
        <v>60</v>
      </c>
      <c r="BO5" s="10" t="s">
        <v>61</v>
      </c>
      <c r="BP5" s="10" t="s">
        <v>62</v>
      </c>
      <c r="BQ5" s="10" t="s">
        <v>63</v>
      </c>
      <c r="BR5" s="10" t="s">
        <v>64</v>
      </c>
      <c r="BS5" s="10" t="s">
        <v>65</v>
      </c>
      <c r="BT5" s="10" t="s">
        <v>66</v>
      </c>
      <c r="BU5" s="10" t="s">
        <v>67</v>
      </c>
      <c r="BV5" s="10" t="s">
        <v>68</v>
      </c>
      <c r="BW5" s="10" t="s">
        <v>69</v>
      </c>
      <c r="BX5" s="10" t="s">
        <v>70</v>
      </c>
      <c r="BY5" s="10" t="s">
        <v>71</v>
      </c>
      <c r="BZ5" s="10" t="s">
        <v>72</v>
      </c>
      <c r="CA5" s="10" t="s">
        <v>73</v>
      </c>
      <c r="CB5" s="11"/>
    </row>
    <row r="6" spans="1:94" s="10" customFormat="1" ht="24.75" customHeight="1" x14ac:dyDescent="0.25">
      <c r="A6" s="43"/>
      <c r="B6" s="44"/>
      <c r="C6" s="44"/>
      <c r="D6" s="12" t="s">
        <v>1</v>
      </c>
      <c r="E6" s="12" t="s">
        <v>3</v>
      </c>
      <c r="F6" s="12" t="s">
        <v>1</v>
      </c>
      <c r="G6" s="12" t="s">
        <v>4</v>
      </c>
      <c r="H6" s="44"/>
      <c r="I6" s="49"/>
      <c r="W6" s="13" t="s">
        <v>22</v>
      </c>
      <c r="X6" s="13" t="s">
        <v>23</v>
      </c>
      <c r="Y6" s="13" t="s">
        <v>24</v>
      </c>
      <c r="Z6" s="13" t="s">
        <v>25</v>
      </c>
      <c r="AA6" s="13" t="s">
        <v>86</v>
      </c>
      <c r="AB6" s="13" t="s">
        <v>26</v>
      </c>
      <c r="AC6" s="13" t="s">
        <v>78</v>
      </c>
      <c r="AD6" s="13" t="s">
        <v>79</v>
      </c>
      <c r="AE6" s="13" t="s">
        <v>80</v>
      </c>
      <c r="AF6" s="13" t="s">
        <v>27</v>
      </c>
      <c r="AG6" s="13" t="s">
        <v>28</v>
      </c>
      <c r="AH6" s="13" t="s">
        <v>29</v>
      </c>
      <c r="AI6" s="14" t="s">
        <v>81</v>
      </c>
      <c r="CB6" s="11"/>
    </row>
    <row r="7" spans="1:94" s="10" customFormat="1" ht="15" x14ac:dyDescent="0.25">
      <c r="B7" s="15" t="s">
        <v>87</v>
      </c>
      <c r="C7" s="16"/>
      <c r="D7" s="16"/>
      <c r="E7" s="16"/>
      <c r="F7" s="16"/>
      <c r="G7" s="16"/>
      <c r="H7" s="16"/>
      <c r="I7" s="16"/>
    </row>
    <row r="8" spans="1:94" s="17" customFormat="1" ht="15" x14ac:dyDescent="0.25">
      <c r="A8" s="10"/>
      <c r="B8" s="15" t="s">
        <v>91</v>
      </c>
      <c r="C8" s="16"/>
      <c r="D8" s="16"/>
      <c r="E8" s="16"/>
      <c r="F8" s="16"/>
      <c r="G8" s="16"/>
      <c r="H8" s="16"/>
      <c r="I8" s="16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94" s="18" customFormat="1" ht="30" x14ac:dyDescent="0.25">
      <c r="A9" s="18" t="str">
        <f>"38/2"</f>
        <v>38/2</v>
      </c>
      <c r="B9" s="19" t="s">
        <v>163</v>
      </c>
      <c r="C9" s="20" t="str">
        <f>"265"</f>
        <v>265</v>
      </c>
      <c r="D9" s="20">
        <v>5.74</v>
      </c>
      <c r="E9" s="20">
        <v>3.77</v>
      </c>
      <c r="F9" s="20">
        <v>8.51</v>
      </c>
      <c r="G9" s="20">
        <v>5.16</v>
      </c>
      <c r="H9" s="20">
        <v>15.23</v>
      </c>
      <c r="I9" s="20">
        <v>157.06</v>
      </c>
      <c r="J9" s="18">
        <v>0.68</v>
      </c>
      <c r="K9" s="18">
        <v>3.25</v>
      </c>
      <c r="L9" s="18">
        <v>0</v>
      </c>
      <c r="M9" s="18">
        <v>0</v>
      </c>
      <c r="N9" s="18">
        <v>3.21</v>
      </c>
      <c r="O9" s="18">
        <v>9.86</v>
      </c>
      <c r="P9" s="18">
        <v>2.16</v>
      </c>
      <c r="Q9" s="18">
        <v>0</v>
      </c>
      <c r="R9" s="18">
        <v>0</v>
      </c>
      <c r="S9" s="18">
        <v>0.19</v>
      </c>
      <c r="T9" s="18">
        <v>1.27</v>
      </c>
      <c r="U9" s="18">
        <v>200.18</v>
      </c>
      <c r="V9" s="18">
        <v>283.88</v>
      </c>
      <c r="W9" s="18">
        <v>30.4</v>
      </c>
      <c r="X9" s="18">
        <v>22.11</v>
      </c>
      <c r="Y9" s="18">
        <v>92.83</v>
      </c>
      <c r="Z9" s="18">
        <v>1.02</v>
      </c>
      <c r="AA9" s="18">
        <v>8.69</v>
      </c>
      <c r="AB9" s="18">
        <v>1089.9000000000001</v>
      </c>
      <c r="AC9" s="18">
        <v>216.55</v>
      </c>
      <c r="AD9" s="18">
        <v>2.44</v>
      </c>
      <c r="AE9" s="18">
        <v>0.06</v>
      </c>
      <c r="AF9" s="18">
        <v>0.04</v>
      </c>
      <c r="AG9" s="18">
        <v>0.73</v>
      </c>
      <c r="AH9" s="18">
        <v>1.25</v>
      </c>
      <c r="AI9" s="18">
        <v>8.15</v>
      </c>
      <c r="AJ9" s="18">
        <v>0</v>
      </c>
      <c r="AK9" s="18">
        <v>0</v>
      </c>
      <c r="AL9" s="18">
        <v>0</v>
      </c>
      <c r="AM9" s="18">
        <v>83.4</v>
      </c>
      <c r="AN9" s="18">
        <v>65.760000000000005</v>
      </c>
      <c r="AO9" s="18">
        <v>21.56</v>
      </c>
      <c r="AP9" s="18">
        <v>46.75</v>
      </c>
      <c r="AQ9" s="18">
        <v>18.43</v>
      </c>
      <c r="AR9" s="18">
        <v>74.63</v>
      </c>
      <c r="AS9" s="18">
        <v>71.150000000000006</v>
      </c>
      <c r="AT9" s="18">
        <v>95.66</v>
      </c>
      <c r="AU9" s="18">
        <v>138.77000000000001</v>
      </c>
      <c r="AV9" s="18">
        <v>27.75</v>
      </c>
      <c r="AW9" s="18">
        <v>55.13</v>
      </c>
      <c r="AX9" s="18">
        <v>471.69</v>
      </c>
      <c r="AY9" s="18">
        <v>0</v>
      </c>
      <c r="AZ9" s="18">
        <v>121.72</v>
      </c>
      <c r="BA9" s="18">
        <v>67.38</v>
      </c>
      <c r="BB9" s="18">
        <v>45.38</v>
      </c>
      <c r="BC9" s="18">
        <v>26.9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0.35</v>
      </c>
      <c r="BL9" s="18">
        <v>0</v>
      </c>
      <c r="BM9" s="18">
        <v>0.21</v>
      </c>
      <c r="BN9" s="18">
        <v>0.01</v>
      </c>
      <c r="BO9" s="18">
        <v>0.03</v>
      </c>
      <c r="BP9" s="18">
        <v>0</v>
      </c>
      <c r="BQ9" s="18">
        <v>0</v>
      </c>
      <c r="BR9" s="18">
        <v>0</v>
      </c>
      <c r="BS9" s="18">
        <v>1.21</v>
      </c>
      <c r="BT9" s="18">
        <v>0</v>
      </c>
      <c r="BU9" s="18">
        <v>0</v>
      </c>
      <c r="BV9" s="18">
        <v>2.95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285.58</v>
      </c>
      <c r="CD9" s="18">
        <v>181.65</v>
      </c>
      <c r="CF9" s="18">
        <v>0</v>
      </c>
      <c r="CG9" s="18">
        <v>0</v>
      </c>
      <c r="CH9" s="18">
        <v>0</v>
      </c>
      <c r="CI9" s="18">
        <v>0</v>
      </c>
      <c r="CJ9" s="18">
        <v>0</v>
      </c>
      <c r="CK9" s="18">
        <v>0</v>
      </c>
      <c r="CL9" s="18">
        <v>0</v>
      </c>
      <c r="CM9" s="18">
        <v>0</v>
      </c>
      <c r="CN9" s="18">
        <v>0</v>
      </c>
      <c r="CO9" s="18">
        <v>0</v>
      </c>
      <c r="CP9" s="18">
        <v>0.5</v>
      </c>
    </row>
    <row r="10" spans="1:94" s="10" customFormat="1" ht="30" x14ac:dyDescent="0.25">
      <c r="A10" s="18" t="s">
        <v>156</v>
      </c>
      <c r="B10" s="19" t="s">
        <v>142</v>
      </c>
      <c r="C10" s="20" t="s">
        <v>154</v>
      </c>
      <c r="D10" s="20">
        <v>11.63</v>
      </c>
      <c r="E10" s="20">
        <v>7.14</v>
      </c>
      <c r="F10" s="20">
        <v>19.260000000000002</v>
      </c>
      <c r="G10" s="20">
        <v>0.22</v>
      </c>
      <c r="H10" s="20">
        <v>13.28</v>
      </c>
      <c r="I10" s="20">
        <v>283.5</v>
      </c>
      <c r="J10" s="18">
        <v>8.64</v>
      </c>
      <c r="K10" s="18">
        <v>0.12</v>
      </c>
      <c r="L10" s="18">
        <v>0</v>
      </c>
      <c r="M10" s="18">
        <v>0</v>
      </c>
      <c r="N10" s="18">
        <v>2.99</v>
      </c>
      <c r="O10" s="18">
        <v>8.99</v>
      </c>
      <c r="P10" s="18">
        <v>1.31</v>
      </c>
      <c r="Q10" s="18">
        <v>0</v>
      </c>
      <c r="R10" s="18">
        <v>0</v>
      </c>
      <c r="S10" s="18">
        <v>0.11</v>
      </c>
      <c r="T10" s="18">
        <v>1.92</v>
      </c>
      <c r="U10" s="18">
        <v>342.98</v>
      </c>
      <c r="V10" s="18">
        <v>171.12</v>
      </c>
      <c r="W10" s="18">
        <v>35.619999999999997</v>
      </c>
      <c r="X10" s="18">
        <v>22.12</v>
      </c>
      <c r="Y10" s="18">
        <v>120.17</v>
      </c>
      <c r="Z10" s="18">
        <v>1.39</v>
      </c>
      <c r="AA10" s="18">
        <v>24</v>
      </c>
      <c r="AB10" s="18">
        <v>16.41</v>
      </c>
      <c r="AC10" s="18">
        <v>26.93</v>
      </c>
      <c r="AD10" s="18">
        <v>0.54</v>
      </c>
      <c r="AE10" s="18">
        <v>0.28000000000000003</v>
      </c>
      <c r="AF10" s="18">
        <v>0.11</v>
      </c>
      <c r="AG10" s="18">
        <v>1.56</v>
      </c>
      <c r="AH10" s="18">
        <v>3.67</v>
      </c>
      <c r="AI10" s="18">
        <v>2.54</v>
      </c>
    </row>
    <row r="11" spans="1:94" s="10" customFormat="1" ht="15" x14ac:dyDescent="0.25">
      <c r="A11" s="18" t="s">
        <v>157</v>
      </c>
      <c r="B11" s="19" t="s">
        <v>143</v>
      </c>
      <c r="C11" s="20" t="s">
        <v>158</v>
      </c>
      <c r="D11" s="20">
        <v>6.52</v>
      </c>
      <c r="E11" s="20">
        <v>0.04</v>
      </c>
      <c r="F11" s="20">
        <v>4.62</v>
      </c>
      <c r="G11" s="20">
        <v>1.43</v>
      </c>
      <c r="H11" s="20">
        <v>28.61</v>
      </c>
      <c r="I11" s="20">
        <v>170.67961259999998</v>
      </c>
      <c r="J11" s="18">
        <v>2.38</v>
      </c>
      <c r="K11" s="18">
        <v>0.1</v>
      </c>
      <c r="L11" s="18">
        <v>0</v>
      </c>
      <c r="M11" s="18">
        <v>0</v>
      </c>
      <c r="N11" s="18">
        <v>0.66</v>
      </c>
      <c r="O11" s="18">
        <v>23.21</v>
      </c>
      <c r="P11" s="18">
        <v>4.7300000000000004</v>
      </c>
      <c r="Q11" s="18">
        <v>0</v>
      </c>
      <c r="R11" s="18">
        <v>0</v>
      </c>
      <c r="S11" s="18">
        <v>0</v>
      </c>
      <c r="T11" s="18">
        <v>1.26</v>
      </c>
      <c r="U11" s="18">
        <v>174.43</v>
      </c>
      <c r="V11" s="18">
        <v>167.28</v>
      </c>
      <c r="W11" s="18">
        <v>11.21</v>
      </c>
      <c r="X11" s="18">
        <v>83.88</v>
      </c>
      <c r="Y11" s="18">
        <v>123.79</v>
      </c>
      <c r="Z11" s="18">
        <v>2.89</v>
      </c>
      <c r="AA11" s="18">
        <v>18</v>
      </c>
      <c r="AB11" s="18">
        <v>16.12</v>
      </c>
      <c r="AC11" s="18">
        <v>21.13</v>
      </c>
      <c r="AD11" s="18">
        <v>0.4</v>
      </c>
      <c r="AE11" s="18">
        <v>0.16</v>
      </c>
      <c r="AF11" s="18">
        <v>0.08</v>
      </c>
      <c r="AG11" s="18">
        <v>1.58</v>
      </c>
      <c r="AH11" s="18">
        <v>3.18</v>
      </c>
      <c r="AI11" s="18">
        <v>0</v>
      </c>
    </row>
    <row r="12" spans="1:94" s="10" customFormat="1" x14ac:dyDescent="0.25">
      <c r="A12" s="21" t="s">
        <v>168</v>
      </c>
      <c r="B12" s="22" t="s">
        <v>131</v>
      </c>
      <c r="C12" s="23" t="s">
        <v>159</v>
      </c>
      <c r="D12" s="23">
        <v>0.1</v>
      </c>
      <c r="E12" s="23">
        <v>0</v>
      </c>
      <c r="F12" s="23">
        <v>0.02</v>
      </c>
      <c r="G12" s="23">
        <v>0.02</v>
      </c>
      <c r="H12" s="23">
        <v>14.74</v>
      </c>
      <c r="I12" s="23">
        <v>56.544169999999994</v>
      </c>
      <c r="J12" s="21">
        <v>0</v>
      </c>
      <c r="K12" s="21">
        <v>0</v>
      </c>
      <c r="L12" s="21">
        <v>0</v>
      </c>
      <c r="M12" s="21">
        <v>0</v>
      </c>
      <c r="N12" s="21">
        <v>14.69</v>
      </c>
      <c r="O12" s="21">
        <v>0</v>
      </c>
      <c r="P12" s="21">
        <v>0.05</v>
      </c>
      <c r="Q12" s="21">
        <v>0</v>
      </c>
      <c r="R12" s="21">
        <v>0</v>
      </c>
      <c r="S12" s="21">
        <v>0</v>
      </c>
      <c r="T12" s="21">
        <v>0.04</v>
      </c>
      <c r="U12" s="21">
        <v>0.15</v>
      </c>
      <c r="V12" s="21">
        <v>0.45</v>
      </c>
      <c r="W12" s="21">
        <v>0.44</v>
      </c>
      <c r="X12" s="21">
        <v>0</v>
      </c>
      <c r="Y12" s="21">
        <v>0</v>
      </c>
      <c r="Z12" s="21">
        <v>0.04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</row>
    <row r="13" spans="1:94" s="10" customFormat="1" ht="15" x14ac:dyDescent="0.25">
      <c r="A13" s="18" t="s">
        <v>155</v>
      </c>
      <c r="B13" s="19" t="s">
        <v>96</v>
      </c>
      <c r="C13" s="20" t="s">
        <v>160</v>
      </c>
      <c r="D13" s="20">
        <v>2.0499999999999998</v>
      </c>
      <c r="E13" s="20">
        <v>0</v>
      </c>
      <c r="F13" s="20">
        <v>0.37</v>
      </c>
      <c r="G13" s="20">
        <v>0.37</v>
      </c>
      <c r="H13" s="20">
        <v>12.93</v>
      </c>
      <c r="I13" s="20">
        <v>59.947799999999994</v>
      </c>
      <c r="J13" s="18">
        <v>0.06</v>
      </c>
      <c r="K13" s="18">
        <v>0</v>
      </c>
      <c r="L13" s="18">
        <v>0</v>
      </c>
      <c r="M13" s="18">
        <v>0</v>
      </c>
      <c r="N13" s="18">
        <v>0.37</v>
      </c>
      <c r="O13" s="18">
        <v>9.98</v>
      </c>
      <c r="P13" s="18">
        <v>2.57</v>
      </c>
      <c r="Q13" s="18">
        <v>0</v>
      </c>
      <c r="R13" s="18">
        <v>0</v>
      </c>
      <c r="S13" s="18">
        <v>0.31</v>
      </c>
      <c r="T13" s="18">
        <v>0.78</v>
      </c>
      <c r="U13" s="18">
        <v>189.1</v>
      </c>
      <c r="V13" s="18">
        <v>75.95</v>
      </c>
      <c r="W13" s="18">
        <v>10.85</v>
      </c>
      <c r="X13" s="18">
        <v>14.57</v>
      </c>
      <c r="Y13" s="18">
        <v>48.98</v>
      </c>
      <c r="Z13" s="18">
        <v>1.21</v>
      </c>
      <c r="AA13" s="18">
        <v>0</v>
      </c>
      <c r="AB13" s="18">
        <v>1.55</v>
      </c>
      <c r="AC13" s="18">
        <v>0.31</v>
      </c>
      <c r="AD13" s="18">
        <v>0.43</v>
      </c>
      <c r="AE13" s="18">
        <v>0.06</v>
      </c>
      <c r="AF13" s="18">
        <v>0.02</v>
      </c>
      <c r="AG13" s="18">
        <v>0.22</v>
      </c>
      <c r="AH13" s="18">
        <v>0.62</v>
      </c>
      <c r="AI13" s="18">
        <v>0</v>
      </c>
    </row>
    <row r="14" spans="1:94" s="10" customFormat="1" ht="15" x14ac:dyDescent="0.25">
      <c r="A14" s="24" t="s">
        <v>155</v>
      </c>
      <c r="B14" s="25" t="s">
        <v>97</v>
      </c>
      <c r="C14" s="26" t="s">
        <v>161</v>
      </c>
      <c r="D14" s="26">
        <v>4.0999999999999996</v>
      </c>
      <c r="E14" s="26">
        <v>0</v>
      </c>
      <c r="F14" s="26">
        <v>0.41</v>
      </c>
      <c r="G14" s="26">
        <v>0.41</v>
      </c>
      <c r="H14" s="26">
        <v>29.08</v>
      </c>
      <c r="I14" s="26">
        <v>138.81861999999998</v>
      </c>
      <c r="J14" s="24">
        <v>0</v>
      </c>
      <c r="K14" s="24">
        <v>0</v>
      </c>
      <c r="L14" s="24">
        <v>0</v>
      </c>
      <c r="M14" s="24">
        <v>0</v>
      </c>
      <c r="N14" s="24">
        <v>0.68</v>
      </c>
      <c r="O14" s="24">
        <v>28.27</v>
      </c>
      <c r="P14" s="24">
        <v>0.12</v>
      </c>
      <c r="Q14" s="24">
        <v>0</v>
      </c>
      <c r="R14" s="24">
        <v>0</v>
      </c>
      <c r="S14" s="24">
        <v>0</v>
      </c>
      <c r="T14" s="24">
        <v>1.1200000000000001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</row>
    <row r="15" spans="1:94" s="10" customFormat="1" ht="15" x14ac:dyDescent="0.25">
      <c r="A15" s="17"/>
      <c r="B15" s="27" t="s">
        <v>98</v>
      </c>
      <c r="C15" s="28">
        <f>C14+C13+C12+C11+C10+C9</f>
        <v>838</v>
      </c>
      <c r="D15" s="29">
        <f>SUM(D9:D14)</f>
        <v>30.14</v>
      </c>
      <c r="E15" s="29">
        <f t="shared" ref="E15:AI15" si="0">SUM(E9:E14)</f>
        <v>10.95</v>
      </c>
      <c r="F15" s="29">
        <f t="shared" si="0"/>
        <v>33.19</v>
      </c>
      <c r="G15" s="29">
        <f t="shared" si="0"/>
        <v>7.6099999999999994</v>
      </c>
      <c r="H15" s="29">
        <f t="shared" si="0"/>
        <v>113.86999999999999</v>
      </c>
      <c r="I15" s="29">
        <f t="shared" si="0"/>
        <v>866.55020260000003</v>
      </c>
      <c r="J15" s="29">
        <f t="shared" si="0"/>
        <v>11.76</v>
      </c>
      <c r="K15" s="29">
        <f t="shared" si="0"/>
        <v>3.47</v>
      </c>
      <c r="L15" s="29">
        <f t="shared" si="0"/>
        <v>0</v>
      </c>
      <c r="M15" s="29">
        <f t="shared" si="0"/>
        <v>0</v>
      </c>
      <c r="N15" s="29">
        <f t="shared" si="0"/>
        <v>22.6</v>
      </c>
      <c r="O15" s="29">
        <f t="shared" si="0"/>
        <v>80.31</v>
      </c>
      <c r="P15" s="29">
        <f t="shared" si="0"/>
        <v>10.940000000000001</v>
      </c>
      <c r="Q15" s="29">
        <f t="shared" si="0"/>
        <v>0</v>
      </c>
      <c r="R15" s="29">
        <f t="shared" si="0"/>
        <v>0</v>
      </c>
      <c r="S15" s="29">
        <f t="shared" si="0"/>
        <v>0.61</v>
      </c>
      <c r="T15" s="29">
        <f t="shared" si="0"/>
        <v>6.3900000000000006</v>
      </c>
      <c r="U15" s="29">
        <f t="shared" si="0"/>
        <v>906.84000000000015</v>
      </c>
      <c r="V15" s="29">
        <f t="shared" si="0"/>
        <v>698.68000000000006</v>
      </c>
      <c r="W15" s="29">
        <f t="shared" si="0"/>
        <v>88.519999999999982</v>
      </c>
      <c r="X15" s="29">
        <f t="shared" si="0"/>
        <v>142.68</v>
      </c>
      <c r="Y15" s="29">
        <f t="shared" si="0"/>
        <v>385.77000000000004</v>
      </c>
      <c r="Z15" s="29">
        <f t="shared" si="0"/>
        <v>6.5500000000000007</v>
      </c>
      <c r="AA15" s="29">
        <f t="shared" si="0"/>
        <v>50.69</v>
      </c>
      <c r="AB15" s="29">
        <f t="shared" si="0"/>
        <v>1123.98</v>
      </c>
      <c r="AC15" s="29">
        <f t="shared" si="0"/>
        <v>264.92</v>
      </c>
      <c r="AD15" s="29">
        <f t="shared" si="0"/>
        <v>3.81</v>
      </c>
      <c r="AE15" s="29">
        <f t="shared" si="0"/>
        <v>0.56000000000000005</v>
      </c>
      <c r="AF15" s="29">
        <f t="shared" si="0"/>
        <v>0.24999999999999997</v>
      </c>
      <c r="AG15" s="29">
        <f t="shared" si="0"/>
        <v>4.09</v>
      </c>
      <c r="AH15" s="29">
        <f t="shared" si="0"/>
        <v>8.7199999999999989</v>
      </c>
      <c r="AI15" s="29">
        <f t="shared" si="0"/>
        <v>10.690000000000001</v>
      </c>
    </row>
    <row r="16" spans="1:94" s="10" customFormat="1" ht="15" x14ac:dyDescent="0.25">
      <c r="A16" s="17"/>
      <c r="B16" s="27" t="s">
        <v>89</v>
      </c>
      <c r="C16" s="29"/>
      <c r="D16" s="29">
        <f>D15</f>
        <v>30.14</v>
      </c>
      <c r="E16" s="29">
        <f t="shared" ref="E16:AI16" si="1">E15</f>
        <v>10.95</v>
      </c>
      <c r="F16" s="29">
        <f t="shared" si="1"/>
        <v>33.19</v>
      </c>
      <c r="G16" s="29">
        <f t="shared" si="1"/>
        <v>7.6099999999999994</v>
      </c>
      <c r="H16" s="29">
        <f t="shared" si="1"/>
        <v>113.86999999999999</v>
      </c>
      <c r="I16" s="29">
        <f t="shared" si="1"/>
        <v>866.55020260000003</v>
      </c>
      <c r="J16" s="29">
        <f t="shared" si="1"/>
        <v>11.76</v>
      </c>
      <c r="K16" s="29">
        <f t="shared" si="1"/>
        <v>3.47</v>
      </c>
      <c r="L16" s="29">
        <f t="shared" si="1"/>
        <v>0</v>
      </c>
      <c r="M16" s="29">
        <f t="shared" si="1"/>
        <v>0</v>
      </c>
      <c r="N16" s="29">
        <f t="shared" si="1"/>
        <v>22.6</v>
      </c>
      <c r="O16" s="29">
        <f t="shared" si="1"/>
        <v>80.31</v>
      </c>
      <c r="P16" s="29">
        <f t="shared" si="1"/>
        <v>10.940000000000001</v>
      </c>
      <c r="Q16" s="29">
        <f t="shared" si="1"/>
        <v>0</v>
      </c>
      <c r="R16" s="29">
        <f t="shared" si="1"/>
        <v>0</v>
      </c>
      <c r="S16" s="29">
        <f t="shared" si="1"/>
        <v>0.61</v>
      </c>
      <c r="T16" s="29">
        <f t="shared" si="1"/>
        <v>6.3900000000000006</v>
      </c>
      <c r="U16" s="29">
        <f t="shared" si="1"/>
        <v>906.84000000000015</v>
      </c>
      <c r="V16" s="29">
        <f t="shared" si="1"/>
        <v>698.68000000000006</v>
      </c>
      <c r="W16" s="29">
        <f t="shared" si="1"/>
        <v>88.519999999999982</v>
      </c>
      <c r="X16" s="29">
        <f t="shared" si="1"/>
        <v>142.68</v>
      </c>
      <c r="Y16" s="29">
        <f t="shared" si="1"/>
        <v>385.77000000000004</v>
      </c>
      <c r="Z16" s="29">
        <f t="shared" si="1"/>
        <v>6.5500000000000007</v>
      </c>
      <c r="AA16" s="29">
        <f t="shared" si="1"/>
        <v>50.69</v>
      </c>
      <c r="AB16" s="29">
        <f t="shared" si="1"/>
        <v>1123.98</v>
      </c>
      <c r="AC16" s="29">
        <f t="shared" si="1"/>
        <v>264.92</v>
      </c>
      <c r="AD16" s="29">
        <f t="shared" si="1"/>
        <v>3.81</v>
      </c>
      <c r="AE16" s="29">
        <f t="shared" si="1"/>
        <v>0.56000000000000005</v>
      </c>
      <c r="AF16" s="29">
        <f t="shared" si="1"/>
        <v>0.24999999999999997</v>
      </c>
      <c r="AG16" s="29">
        <f t="shared" si="1"/>
        <v>4.09</v>
      </c>
      <c r="AH16" s="29">
        <f t="shared" si="1"/>
        <v>8.7199999999999989</v>
      </c>
      <c r="AI16" s="29">
        <f t="shared" si="1"/>
        <v>10.690000000000001</v>
      </c>
    </row>
    <row r="17" spans="1:94" x14ac:dyDescent="0.25">
      <c r="B17" s="30" t="s">
        <v>90</v>
      </c>
    </row>
    <row r="18" spans="1:94" x14ac:dyDescent="0.25">
      <c r="B18" s="30" t="s">
        <v>91</v>
      </c>
    </row>
    <row r="19" spans="1:94" s="21" customFormat="1" ht="31.5" x14ac:dyDescent="0.25">
      <c r="A19" s="21" t="str">
        <f>"31/2"</f>
        <v>31/2</v>
      </c>
      <c r="B19" s="22" t="s">
        <v>92</v>
      </c>
      <c r="C19" s="21" t="str">
        <f>"250"</f>
        <v>250</v>
      </c>
      <c r="D19" s="21">
        <v>3.21</v>
      </c>
      <c r="E19" s="21">
        <v>1.1000000000000001</v>
      </c>
      <c r="F19" s="21">
        <v>4.96</v>
      </c>
      <c r="G19" s="21">
        <v>0.24</v>
      </c>
      <c r="H19" s="21">
        <v>14.41</v>
      </c>
      <c r="I19" s="23">
        <v>111.11214999999999</v>
      </c>
      <c r="J19" s="21">
        <v>3.14</v>
      </c>
      <c r="K19" s="21">
        <v>0.11</v>
      </c>
      <c r="L19" s="21">
        <v>0</v>
      </c>
      <c r="M19" s="21">
        <v>0</v>
      </c>
      <c r="N19" s="21">
        <v>5.29</v>
      </c>
      <c r="O19" s="21">
        <v>6.94</v>
      </c>
      <c r="P19" s="21">
        <v>2.17</v>
      </c>
      <c r="Q19" s="21">
        <v>0</v>
      </c>
      <c r="R19" s="21">
        <v>0</v>
      </c>
      <c r="S19" s="21">
        <v>0.22</v>
      </c>
      <c r="T19" s="21">
        <v>1.69</v>
      </c>
      <c r="U19" s="21">
        <v>271.73</v>
      </c>
      <c r="V19" s="21">
        <v>309.42</v>
      </c>
      <c r="W19" s="21">
        <v>68.81</v>
      </c>
      <c r="X19" s="21">
        <v>23.55</v>
      </c>
      <c r="Y19" s="21">
        <v>76.75</v>
      </c>
      <c r="Z19" s="21">
        <v>0.71</v>
      </c>
      <c r="AA19" s="21">
        <v>27.5</v>
      </c>
      <c r="AB19" s="21">
        <v>1685.03</v>
      </c>
      <c r="AC19" s="21">
        <v>339.53</v>
      </c>
      <c r="AD19" s="21">
        <v>0.28000000000000003</v>
      </c>
      <c r="AE19" s="21">
        <v>7.0000000000000007E-2</v>
      </c>
      <c r="AF19" s="21">
        <v>0.1</v>
      </c>
      <c r="AG19" s="21">
        <v>0.69</v>
      </c>
      <c r="AH19" s="21">
        <v>1.46</v>
      </c>
      <c r="AI19" s="21">
        <v>6.9</v>
      </c>
      <c r="AJ19" s="21">
        <v>0</v>
      </c>
      <c r="AK19" s="21">
        <v>85.04</v>
      </c>
      <c r="AL19" s="21">
        <v>82.25</v>
      </c>
      <c r="AM19" s="21">
        <v>208.5</v>
      </c>
      <c r="AN19" s="21">
        <v>160.63</v>
      </c>
      <c r="AO19" s="21">
        <v>47.78</v>
      </c>
      <c r="AP19" s="21">
        <v>109.71</v>
      </c>
      <c r="AQ19" s="21">
        <v>35.65</v>
      </c>
      <c r="AR19" s="21">
        <v>123.9</v>
      </c>
      <c r="AS19" s="21">
        <v>72.28</v>
      </c>
      <c r="AT19" s="21">
        <v>129.28</v>
      </c>
      <c r="AU19" s="21">
        <v>157.54</v>
      </c>
      <c r="AV19" s="21">
        <v>31.57</v>
      </c>
      <c r="AW19" s="21">
        <v>64.37</v>
      </c>
      <c r="AX19" s="21">
        <v>346.3</v>
      </c>
      <c r="AY19" s="21">
        <v>0</v>
      </c>
      <c r="AZ19" s="21">
        <v>94.97</v>
      </c>
      <c r="BA19" s="21">
        <v>73.48</v>
      </c>
      <c r="BB19" s="21">
        <v>115.69</v>
      </c>
      <c r="BC19" s="21">
        <v>32.659999999999997</v>
      </c>
      <c r="BD19" s="21">
        <v>0.13</v>
      </c>
      <c r="BE19" s="21">
        <v>0.06</v>
      </c>
      <c r="BF19" s="21">
        <v>0.03</v>
      </c>
      <c r="BG19" s="21">
        <v>7.0000000000000007E-2</v>
      </c>
      <c r="BH19" s="21">
        <v>0.08</v>
      </c>
      <c r="BI19" s="21">
        <v>0.39</v>
      </c>
      <c r="BJ19" s="21">
        <v>0</v>
      </c>
      <c r="BK19" s="21">
        <v>1.1100000000000001</v>
      </c>
      <c r="BL19" s="21">
        <v>0</v>
      </c>
      <c r="BM19" s="21">
        <v>0.34</v>
      </c>
      <c r="BN19" s="21">
        <v>0</v>
      </c>
      <c r="BO19" s="21">
        <v>0</v>
      </c>
      <c r="BP19" s="21">
        <v>0</v>
      </c>
      <c r="BQ19" s="21">
        <v>0.08</v>
      </c>
      <c r="BR19" s="21">
        <v>0.12</v>
      </c>
      <c r="BS19" s="21">
        <v>0.92</v>
      </c>
      <c r="BT19" s="21">
        <v>0</v>
      </c>
      <c r="BU19" s="21">
        <v>0</v>
      </c>
      <c r="BV19" s="21">
        <v>0.09</v>
      </c>
      <c r="BW19" s="21">
        <v>0.01</v>
      </c>
      <c r="BX19" s="21">
        <v>0</v>
      </c>
      <c r="BY19" s="21">
        <v>0</v>
      </c>
      <c r="BZ19" s="21">
        <v>0</v>
      </c>
      <c r="CA19" s="21">
        <v>0</v>
      </c>
      <c r="CB19" s="21">
        <v>285.25</v>
      </c>
      <c r="CD19" s="21">
        <v>308.33999999999997</v>
      </c>
      <c r="CF19" s="21">
        <v>0</v>
      </c>
      <c r="CG19" s="21">
        <v>0</v>
      </c>
      <c r="CH19" s="21">
        <v>0</v>
      </c>
      <c r="CI19" s="21">
        <v>0</v>
      </c>
      <c r="CJ19" s="21">
        <v>0</v>
      </c>
      <c r="CK19" s="21">
        <v>0</v>
      </c>
      <c r="CL19" s="21">
        <v>0</v>
      </c>
      <c r="CM19" s="21">
        <v>0</v>
      </c>
      <c r="CN19" s="21">
        <v>0</v>
      </c>
      <c r="CO19" s="21">
        <v>0</v>
      </c>
      <c r="CP19" s="21">
        <v>0.5</v>
      </c>
    </row>
    <row r="20" spans="1:94" s="21" customFormat="1" x14ac:dyDescent="0.25">
      <c r="A20" s="21" t="str">
        <f>"12/8"</f>
        <v>12/8</v>
      </c>
      <c r="B20" s="22" t="s">
        <v>93</v>
      </c>
      <c r="C20" s="21" t="str">
        <f>"100"</f>
        <v>100</v>
      </c>
      <c r="D20" s="21">
        <v>12.38</v>
      </c>
      <c r="E20" s="21">
        <v>10.91</v>
      </c>
      <c r="F20" s="21">
        <v>32.64</v>
      </c>
      <c r="G20" s="21">
        <v>0.09</v>
      </c>
      <c r="H20" s="21">
        <v>7.59</v>
      </c>
      <c r="I20" s="23">
        <v>363.66699999999992</v>
      </c>
      <c r="J20" s="21">
        <v>11.81</v>
      </c>
      <c r="K20" s="21">
        <v>0.11</v>
      </c>
      <c r="L20" s="21">
        <v>0</v>
      </c>
      <c r="M20" s="21">
        <v>0</v>
      </c>
      <c r="N20" s="21">
        <v>1.33</v>
      </c>
      <c r="O20" s="21">
        <v>3.41</v>
      </c>
      <c r="P20" s="21">
        <v>0.63</v>
      </c>
      <c r="Q20" s="21">
        <v>0</v>
      </c>
      <c r="R20" s="21">
        <v>0</v>
      </c>
      <c r="S20" s="21">
        <v>0.03</v>
      </c>
      <c r="T20" s="21">
        <v>1.46</v>
      </c>
      <c r="U20" s="21">
        <v>413.25</v>
      </c>
      <c r="V20" s="21">
        <v>248.8</v>
      </c>
      <c r="W20" s="21">
        <v>13.48</v>
      </c>
      <c r="X20" s="21">
        <v>21.1</v>
      </c>
      <c r="Y20" s="21">
        <v>138.77000000000001</v>
      </c>
      <c r="Z20" s="21">
        <v>1.49</v>
      </c>
      <c r="AA20" s="21">
        <v>17</v>
      </c>
      <c r="AB20" s="21">
        <v>12.75</v>
      </c>
      <c r="AC20" s="21">
        <v>22.5</v>
      </c>
      <c r="AD20" s="21">
        <v>0.48</v>
      </c>
      <c r="AE20" s="21">
        <v>0.3</v>
      </c>
      <c r="AF20" s="21">
        <v>0.1</v>
      </c>
      <c r="AG20" s="21">
        <v>1.85</v>
      </c>
      <c r="AH20" s="21">
        <v>4.88</v>
      </c>
      <c r="AI20" s="21">
        <v>0.45</v>
      </c>
      <c r="AJ20" s="21">
        <v>0</v>
      </c>
      <c r="AK20" s="21">
        <v>655.93</v>
      </c>
      <c r="AL20" s="21">
        <v>560.45000000000005</v>
      </c>
      <c r="AM20" s="21">
        <v>858.14</v>
      </c>
      <c r="AN20" s="21">
        <v>955.66</v>
      </c>
      <c r="AO20" s="21">
        <v>268</v>
      </c>
      <c r="AP20" s="21">
        <v>514.04999999999995</v>
      </c>
      <c r="AQ20" s="21">
        <v>151.94999999999999</v>
      </c>
      <c r="AR20" s="21">
        <v>466.55</v>
      </c>
      <c r="AS20" s="21">
        <v>604.87</v>
      </c>
      <c r="AT20" s="21">
        <v>688.3</v>
      </c>
      <c r="AU20" s="21">
        <v>1023.59</v>
      </c>
      <c r="AV20" s="21">
        <v>448.19</v>
      </c>
      <c r="AW20" s="21">
        <v>545.97</v>
      </c>
      <c r="AX20" s="21">
        <v>1843.31</v>
      </c>
      <c r="AY20" s="21">
        <v>129.19999999999999</v>
      </c>
      <c r="AZ20" s="21">
        <v>542.36</v>
      </c>
      <c r="BA20" s="21">
        <v>490.68</v>
      </c>
      <c r="BB20" s="21">
        <v>409.07</v>
      </c>
      <c r="BC20" s="21">
        <v>149.06</v>
      </c>
      <c r="BD20" s="21">
        <v>0.13</v>
      </c>
      <c r="BE20" s="21">
        <v>0.06</v>
      </c>
      <c r="BF20" s="21">
        <v>0.03</v>
      </c>
      <c r="BG20" s="21">
        <v>7.0000000000000007E-2</v>
      </c>
      <c r="BH20" s="21">
        <v>0.08</v>
      </c>
      <c r="BI20" s="21">
        <v>0.38</v>
      </c>
      <c r="BJ20" s="21">
        <v>0</v>
      </c>
      <c r="BK20" s="21">
        <v>1.06</v>
      </c>
      <c r="BL20" s="21">
        <v>0</v>
      </c>
      <c r="BM20" s="21">
        <v>0.32</v>
      </c>
      <c r="BN20" s="21">
        <v>0</v>
      </c>
      <c r="BO20" s="21">
        <v>0</v>
      </c>
      <c r="BP20" s="21">
        <v>0</v>
      </c>
      <c r="BQ20" s="21">
        <v>7.0000000000000007E-2</v>
      </c>
      <c r="BR20" s="21">
        <v>0.11</v>
      </c>
      <c r="BS20" s="21">
        <v>0.86</v>
      </c>
      <c r="BT20" s="21">
        <v>0</v>
      </c>
      <c r="BU20" s="21">
        <v>0</v>
      </c>
      <c r="BV20" s="21">
        <v>7.0000000000000007E-2</v>
      </c>
      <c r="BW20" s="21">
        <v>0.01</v>
      </c>
      <c r="BX20" s="21">
        <v>0</v>
      </c>
      <c r="BY20" s="21">
        <v>0</v>
      </c>
      <c r="BZ20" s="21">
        <v>0</v>
      </c>
      <c r="CA20" s="21">
        <v>0</v>
      </c>
      <c r="CB20" s="21">
        <v>56.05</v>
      </c>
      <c r="CD20" s="21">
        <v>19.13</v>
      </c>
      <c r="CF20" s="21">
        <v>0</v>
      </c>
      <c r="CG20" s="21">
        <v>0</v>
      </c>
      <c r="CH20" s="21">
        <v>0</v>
      </c>
      <c r="CI20" s="21">
        <v>0</v>
      </c>
      <c r="CJ20" s="21">
        <v>0</v>
      </c>
      <c r="CK20" s="21">
        <v>0</v>
      </c>
      <c r="CL20" s="21">
        <v>0</v>
      </c>
      <c r="CM20" s="21">
        <v>0</v>
      </c>
      <c r="CN20" s="21">
        <v>0</v>
      </c>
      <c r="CO20" s="21">
        <v>0</v>
      </c>
      <c r="CP20" s="21">
        <v>0.5</v>
      </c>
    </row>
    <row r="21" spans="1:94" s="21" customFormat="1" ht="31.5" x14ac:dyDescent="0.25">
      <c r="A21" s="21" t="str">
        <f>"46/3"</f>
        <v>46/3</v>
      </c>
      <c r="B21" s="22" t="s">
        <v>94</v>
      </c>
      <c r="C21" s="21" t="str">
        <f>"180"</f>
        <v>180</v>
      </c>
      <c r="D21" s="21">
        <v>6.36</v>
      </c>
      <c r="E21" s="21">
        <v>0.04</v>
      </c>
      <c r="F21" s="21">
        <v>3.57</v>
      </c>
      <c r="G21" s="21">
        <v>0.8</v>
      </c>
      <c r="H21" s="21">
        <v>40.93</v>
      </c>
      <c r="I21" s="23">
        <v>220.7282094</v>
      </c>
      <c r="J21" s="21">
        <v>2.2400000000000002</v>
      </c>
      <c r="K21" s="21">
        <v>0.1</v>
      </c>
      <c r="L21" s="21">
        <v>0</v>
      </c>
      <c r="M21" s="21">
        <v>0</v>
      </c>
      <c r="N21" s="21">
        <v>1.17</v>
      </c>
      <c r="O21" s="21">
        <v>37.700000000000003</v>
      </c>
      <c r="P21" s="21">
        <v>2.06</v>
      </c>
      <c r="Q21" s="21">
        <v>0</v>
      </c>
      <c r="R21" s="21">
        <v>0</v>
      </c>
      <c r="S21" s="21">
        <v>0</v>
      </c>
      <c r="T21" s="21">
        <v>0.82</v>
      </c>
      <c r="U21" s="21">
        <v>176.71</v>
      </c>
      <c r="V21" s="21">
        <v>67.47</v>
      </c>
      <c r="W21" s="21">
        <v>12.64</v>
      </c>
      <c r="X21" s="21">
        <v>8.61</v>
      </c>
      <c r="Y21" s="21">
        <v>47.79</v>
      </c>
      <c r="Z21" s="21">
        <v>0.87</v>
      </c>
      <c r="AA21" s="21">
        <v>10.8</v>
      </c>
      <c r="AB21" s="21">
        <v>10.8</v>
      </c>
      <c r="AC21" s="21">
        <v>20.25</v>
      </c>
      <c r="AD21" s="21">
        <v>0.96</v>
      </c>
      <c r="AE21" s="21">
        <v>0.08</v>
      </c>
      <c r="AF21" s="21">
        <v>0.02</v>
      </c>
      <c r="AG21" s="21">
        <v>0.59</v>
      </c>
      <c r="AH21" s="21">
        <v>1.78</v>
      </c>
      <c r="AI21" s="21">
        <v>0</v>
      </c>
      <c r="AJ21" s="21">
        <v>0</v>
      </c>
      <c r="AK21" s="21">
        <v>1.78</v>
      </c>
      <c r="AL21" s="21">
        <v>1.73</v>
      </c>
      <c r="AM21" s="21">
        <v>472.07</v>
      </c>
      <c r="AN21" s="21">
        <v>147.44999999999999</v>
      </c>
      <c r="AO21" s="21">
        <v>89.89</v>
      </c>
      <c r="AP21" s="21">
        <v>182.63</v>
      </c>
      <c r="AQ21" s="21">
        <v>59.92</v>
      </c>
      <c r="AR21" s="21">
        <v>292.87</v>
      </c>
      <c r="AS21" s="21">
        <v>193.67</v>
      </c>
      <c r="AT21" s="21">
        <v>233.51</v>
      </c>
      <c r="AU21" s="21">
        <v>200.31</v>
      </c>
      <c r="AV21" s="21">
        <v>117.69</v>
      </c>
      <c r="AW21" s="21">
        <v>204.66</v>
      </c>
      <c r="AX21" s="21">
        <v>1797.43</v>
      </c>
      <c r="AY21" s="21">
        <v>0</v>
      </c>
      <c r="AZ21" s="21">
        <v>566.38</v>
      </c>
      <c r="BA21" s="21">
        <v>293.38</v>
      </c>
      <c r="BB21" s="21">
        <v>147.32</v>
      </c>
      <c r="BC21" s="21">
        <v>116.63</v>
      </c>
      <c r="BD21" s="21">
        <v>0.11</v>
      </c>
      <c r="BE21" s="21">
        <v>0.05</v>
      </c>
      <c r="BF21" s="21">
        <v>0.03</v>
      </c>
      <c r="BG21" s="21">
        <v>0.06</v>
      </c>
      <c r="BH21" s="21">
        <v>7.0000000000000007E-2</v>
      </c>
      <c r="BI21" s="21">
        <v>0.31</v>
      </c>
      <c r="BJ21" s="21">
        <v>0</v>
      </c>
      <c r="BK21" s="21">
        <v>0.97</v>
      </c>
      <c r="BL21" s="21">
        <v>0</v>
      </c>
      <c r="BM21" s="21">
        <v>0.28000000000000003</v>
      </c>
      <c r="BN21" s="21">
        <v>0</v>
      </c>
      <c r="BO21" s="21">
        <v>0</v>
      </c>
      <c r="BP21" s="21">
        <v>0</v>
      </c>
      <c r="BQ21" s="21">
        <v>0.06</v>
      </c>
      <c r="BR21" s="21">
        <v>0.1</v>
      </c>
      <c r="BS21" s="21">
        <v>0.72</v>
      </c>
      <c r="BT21" s="21">
        <v>0</v>
      </c>
      <c r="BU21" s="21">
        <v>0</v>
      </c>
      <c r="BV21" s="21">
        <v>0.28999999999999998</v>
      </c>
      <c r="BW21" s="21">
        <v>0.01</v>
      </c>
      <c r="BX21" s="21">
        <v>0</v>
      </c>
      <c r="BY21" s="21">
        <v>0</v>
      </c>
      <c r="BZ21" s="21">
        <v>0</v>
      </c>
      <c r="CA21" s="21">
        <v>0</v>
      </c>
      <c r="CB21" s="21">
        <v>9.08</v>
      </c>
      <c r="CD21" s="21">
        <v>12.6</v>
      </c>
      <c r="CF21" s="21">
        <v>0</v>
      </c>
      <c r="CG21" s="21">
        <v>0</v>
      </c>
      <c r="CH21" s="21">
        <v>0</v>
      </c>
      <c r="CI21" s="21">
        <v>0</v>
      </c>
      <c r="CJ21" s="21">
        <v>0</v>
      </c>
      <c r="CK21" s="21">
        <v>0</v>
      </c>
      <c r="CL21" s="21">
        <v>0</v>
      </c>
      <c r="CM21" s="21">
        <v>0</v>
      </c>
      <c r="CN21" s="21">
        <v>0</v>
      </c>
      <c r="CO21" s="21">
        <v>0</v>
      </c>
      <c r="CP21" s="21">
        <v>0.45</v>
      </c>
    </row>
    <row r="22" spans="1:94" s="21" customFormat="1" x14ac:dyDescent="0.25">
      <c r="A22" s="21" t="str">
        <f>"6/10"</f>
        <v>6/10</v>
      </c>
      <c r="B22" s="22" t="s">
        <v>95</v>
      </c>
      <c r="C22" s="21" t="str">
        <f>"200"</f>
        <v>200</v>
      </c>
      <c r="D22" s="21">
        <v>1.02</v>
      </c>
      <c r="E22" s="21">
        <v>0</v>
      </c>
      <c r="F22" s="21">
        <v>0.06</v>
      </c>
      <c r="G22" s="21">
        <v>0.06</v>
      </c>
      <c r="H22" s="21">
        <v>33.299999999999997</v>
      </c>
      <c r="I22" s="23">
        <v>87.598919999999993</v>
      </c>
      <c r="J22" s="21">
        <v>0.02</v>
      </c>
      <c r="K22" s="21">
        <v>0</v>
      </c>
      <c r="L22" s="21">
        <v>0</v>
      </c>
      <c r="M22" s="21">
        <v>0</v>
      </c>
      <c r="N22" s="21">
        <v>19.190000000000001</v>
      </c>
      <c r="O22" s="21">
        <v>0.56999999999999995</v>
      </c>
      <c r="P22" s="21">
        <v>3.42</v>
      </c>
      <c r="Q22" s="21">
        <v>0</v>
      </c>
      <c r="R22" s="21">
        <v>0</v>
      </c>
      <c r="S22" s="21">
        <v>0.3</v>
      </c>
      <c r="T22" s="21">
        <v>0.81</v>
      </c>
      <c r="U22" s="21">
        <v>3.47</v>
      </c>
      <c r="V22" s="21">
        <v>340.26</v>
      </c>
      <c r="W22" s="21">
        <v>31.33</v>
      </c>
      <c r="X22" s="21">
        <v>19.95</v>
      </c>
      <c r="Y22" s="21">
        <v>27.16</v>
      </c>
      <c r="Z22" s="21">
        <v>0.65</v>
      </c>
      <c r="AA22" s="21">
        <v>0</v>
      </c>
      <c r="AB22" s="21">
        <v>630</v>
      </c>
      <c r="AC22" s="21">
        <v>116.6</v>
      </c>
      <c r="AD22" s="21">
        <v>1.1000000000000001</v>
      </c>
      <c r="AE22" s="21">
        <v>0.02</v>
      </c>
      <c r="AF22" s="21">
        <v>0.04</v>
      </c>
      <c r="AG22" s="21">
        <v>0.51</v>
      </c>
      <c r="AH22" s="21">
        <v>0.78</v>
      </c>
      <c r="AI22" s="21">
        <v>0.32</v>
      </c>
      <c r="AJ22" s="21">
        <v>0</v>
      </c>
      <c r="AK22" s="21">
        <v>0</v>
      </c>
      <c r="AL22" s="21">
        <v>0</v>
      </c>
      <c r="AM22" s="21">
        <v>0.01</v>
      </c>
      <c r="AN22" s="21">
        <v>0.02</v>
      </c>
      <c r="AO22" s="21">
        <v>0</v>
      </c>
      <c r="AP22" s="21">
        <v>0.01</v>
      </c>
      <c r="AQ22" s="21">
        <v>0</v>
      </c>
      <c r="AR22" s="21">
        <v>0.01</v>
      </c>
      <c r="AS22" s="21">
        <v>0.01</v>
      </c>
      <c r="AT22" s="21">
        <v>0.01</v>
      </c>
      <c r="AU22" s="21">
        <v>0.06</v>
      </c>
      <c r="AV22" s="21">
        <v>0</v>
      </c>
      <c r="AW22" s="21">
        <v>0.01</v>
      </c>
      <c r="AX22" s="21">
        <v>0.03</v>
      </c>
      <c r="AY22" s="21">
        <v>0</v>
      </c>
      <c r="AZ22" s="21">
        <v>0.02</v>
      </c>
      <c r="BA22" s="21">
        <v>0.01</v>
      </c>
      <c r="BB22" s="21">
        <v>0.01</v>
      </c>
      <c r="BC22" s="21">
        <v>0</v>
      </c>
      <c r="BD22" s="21">
        <v>0</v>
      </c>
      <c r="BE22" s="21">
        <v>0</v>
      </c>
      <c r="BF22" s="21">
        <v>0</v>
      </c>
      <c r="BG22" s="21">
        <v>0</v>
      </c>
      <c r="BH22" s="21">
        <v>0</v>
      </c>
      <c r="BI22" s="21">
        <v>0</v>
      </c>
      <c r="BJ22" s="21">
        <v>0</v>
      </c>
      <c r="BK22" s="21">
        <v>0</v>
      </c>
      <c r="BL22" s="21">
        <v>0</v>
      </c>
      <c r="BM22" s="21">
        <v>0</v>
      </c>
      <c r="BN22" s="21">
        <v>0</v>
      </c>
      <c r="BO22" s="21">
        <v>0</v>
      </c>
      <c r="BP22" s="21">
        <v>0</v>
      </c>
      <c r="BQ22" s="21">
        <v>0</v>
      </c>
      <c r="BR22" s="21">
        <v>0</v>
      </c>
      <c r="BS22" s="21">
        <v>0.01</v>
      </c>
      <c r="BT22" s="21">
        <v>0</v>
      </c>
      <c r="BU22" s="21">
        <v>0</v>
      </c>
      <c r="BV22" s="21">
        <v>0.01</v>
      </c>
      <c r="BW22" s="21">
        <v>0</v>
      </c>
      <c r="BX22" s="21">
        <v>0</v>
      </c>
      <c r="BY22" s="21">
        <v>0</v>
      </c>
      <c r="BZ22" s="21">
        <v>0</v>
      </c>
      <c r="CA22" s="21">
        <v>0</v>
      </c>
      <c r="CB22" s="21">
        <v>214.01</v>
      </c>
      <c r="CD22" s="21">
        <v>105</v>
      </c>
      <c r="CF22" s="21">
        <v>0</v>
      </c>
      <c r="CG22" s="21">
        <v>0</v>
      </c>
      <c r="CH22" s="21">
        <v>0</v>
      </c>
      <c r="CI22" s="21">
        <v>0</v>
      </c>
      <c r="CJ22" s="21">
        <v>0</v>
      </c>
      <c r="CK22" s="21">
        <v>0</v>
      </c>
      <c r="CL22" s="21">
        <v>0</v>
      </c>
      <c r="CM22" s="21">
        <v>0</v>
      </c>
      <c r="CN22" s="21">
        <v>0</v>
      </c>
      <c r="CO22" s="21">
        <v>10</v>
      </c>
      <c r="CP22" s="21">
        <v>0</v>
      </c>
    </row>
    <row r="23" spans="1:94" s="21" customFormat="1" x14ac:dyDescent="0.25">
      <c r="A23" s="21" t="str">
        <f>"-"</f>
        <v>-</v>
      </c>
      <c r="B23" s="22" t="s">
        <v>96</v>
      </c>
      <c r="C23" s="21" t="str">
        <f>"31"</f>
        <v>31</v>
      </c>
      <c r="D23" s="21">
        <v>2.0499999999999998</v>
      </c>
      <c r="E23" s="21">
        <v>0</v>
      </c>
      <c r="F23" s="21">
        <v>0.37</v>
      </c>
      <c r="G23" s="21">
        <v>0.37</v>
      </c>
      <c r="H23" s="21">
        <v>12.93</v>
      </c>
      <c r="I23" s="23">
        <v>59.947799999999994</v>
      </c>
      <c r="J23" s="21">
        <v>0.06</v>
      </c>
      <c r="K23" s="21">
        <v>0</v>
      </c>
      <c r="L23" s="21">
        <v>0</v>
      </c>
      <c r="M23" s="21">
        <v>0</v>
      </c>
      <c r="N23" s="21">
        <v>0.37</v>
      </c>
      <c r="O23" s="21">
        <v>9.98</v>
      </c>
      <c r="P23" s="21">
        <v>2.57</v>
      </c>
      <c r="Q23" s="21">
        <v>0</v>
      </c>
      <c r="R23" s="21">
        <v>0</v>
      </c>
      <c r="S23" s="21">
        <v>0.31</v>
      </c>
      <c r="T23" s="21">
        <v>0.78</v>
      </c>
      <c r="U23" s="21">
        <v>189.1</v>
      </c>
      <c r="V23" s="21">
        <v>75.95</v>
      </c>
      <c r="W23" s="21">
        <v>10.85</v>
      </c>
      <c r="X23" s="21">
        <v>14.57</v>
      </c>
      <c r="Y23" s="21">
        <v>48.98</v>
      </c>
      <c r="Z23" s="21">
        <v>1.21</v>
      </c>
      <c r="AA23" s="21">
        <v>0</v>
      </c>
      <c r="AB23" s="21">
        <v>1.55</v>
      </c>
      <c r="AC23" s="21">
        <v>0.31</v>
      </c>
      <c r="AD23" s="21">
        <v>0.43</v>
      </c>
      <c r="AE23" s="21">
        <v>0.06</v>
      </c>
      <c r="AF23" s="21">
        <v>0.02</v>
      </c>
      <c r="AG23" s="21">
        <v>0.22</v>
      </c>
      <c r="AH23" s="21">
        <v>0.62</v>
      </c>
      <c r="AI23" s="21">
        <v>0</v>
      </c>
      <c r="AJ23" s="21">
        <v>0</v>
      </c>
      <c r="AK23" s="21">
        <v>0</v>
      </c>
      <c r="AL23" s="21">
        <v>0</v>
      </c>
      <c r="AM23" s="21">
        <v>132.37</v>
      </c>
      <c r="AN23" s="21">
        <v>69.13</v>
      </c>
      <c r="AO23" s="21">
        <v>28.83</v>
      </c>
      <c r="AP23" s="21">
        <v>61.38</v>
      </c>
      <c r="AQ23" s="21">
        <v>24.8</v>
      </c>
      <c r="AR23" s="21">
        <v>115.01</v>
      </c>
      <c r="AS23" s="21">
        <v>92.07</v>
      </c>
      <c r="AT23" s="21">
        <v>90.21</v>
      </c>
      <c r="AU23" s="21">
        <v>143.84</v>
      </c>
      <c r="AV23" s="21">
        <v>38.44</v>
      </c>
      <c r="AW23" s="21">
        <v>96.1</v>
      </c>
      <c r="AX23" s="21">
        <v>473.99</v>
      </c>
      <c r="AY23" s="21">
        <v>0</v>
      </c>
      <c r="AZ23" s="21">
        <v>163.06</v>
      </c>
      <c r="BA23" s="21">
        <v>90.21</v>
      </c>
      <c r="BB23" s="21">
        <v>55.8</v>
      </c>
      <c r="BC23" s="21">
        <v>40.299999999999997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0.04</v>
      </c>
      <c r="BL23" s="21">
        <v>0</v>
      </c>
      <c r="BM23" s="21">
        <v>0</v>
      </c>
      <c r="BN23" s="21">
        <v>0.01</v>
      </c>
      <c r="BO23" s="21">
        <v>0</v>
      </c>
      <c r="BP23" s="21">
        <v>0</v>
      </c>
      <c r="BQ23" s="21">
        <v>0</v>
      </c>
      <c r="BR23" s="21">
        <v>0</v>
      </c>
      <c r="BS23" s="21">
        <v>0.03</v>
      </c>
      <c r="BT23" s="21">
        <v>0</v>
      </c>
      <c r="BU23" s="21">
        <v>0</v>
      </c>
      <c r="BV23" s="21">
        <v>0.15</v>
      </c>
      <c r="BW23" s="21">
        <v>0.02</v>
      </c>
      <c r="BX23" s="21">
        <v>0</v>
      </c>
      <c r="BY23" s="21">
        <v>0</v>
      </c>
      <c r="BZ23" s="21">
        <v>0</v>
      </c>
      <c r="CA23" s="21">
        <v>0</v>
      </c>
      <c r="CB23" s="21">
        <v>14.57</v>
      </c>
      <c r="CD23" s="21">
        <v>0.26</v>
      </c>
      <c r="CF23" s="21">
        <v>0</v>
      </c>
      <c r="CG23" s="21">
        <v>0</v>
      </c>
      <c r="CH23" s="21">
        <v>0</v>
      </c>
      <c r="CI23" s="21">
        <v>0</v>
      </c>
      <c r="CJ23" s="21">
        <v>0</v>
      </c>
      <c r="CK23" s="21">
        <v>0</v>
      </c>
      <c r="CL23" s="21">
        <v>0</v>
      </c>
      <c r="CM23" s="21">
        <v>0</v>
      </c>
      <c r="CN23" s="21">
        <v>0</v>
      </c>
      <c r="CO23" s="21">
        <v>0</v>
      </c>
      <c r="CP23" s="21">
        <v>0</v>
      </c>
    </row>
    <row r="24" spans="1:94" s="31" customFormat="1" x14ac:dyDescent="0.25">
      <c r="A24" s="31" t="str">
        <f>"-"</f>
        <v>-</v>
      </c>
      <c r="B24" s="32" t="s">
        <v>97</v>
      </c>
      <c r="C24" s="31" t="str">
        <f>"62"</f>
        <v>62</v>
      </c>
      <c r="D24" s="31">
        <v>4.0999999999999996</v>
      </c>
      <c r="E24" s="31">
        <v>0</v>
      </c>
      <c r="F24" s="31">
        <v>0.41</v>
      </c>
      <c r="G24" s="31">
        <v>0.41</v>
      </c>
      <c r="H24" s="31">
        <v>29.08</v>
      </c>
      <c r="I24" s="33">
        <v>138.81861999999998</v>
      </c>
      <c r="J24" s="31">
        <v>0</v>
      </c>
      <c r="K24" s="31">
        <v>0</v>
      </c>
      <c r="L24" s="31">
        <v>0</v>
      </c>
      <c r="M24" s="31">
        <v>0</v>
      </c>
      <c r="N24" s="31">
        <v>0.68</v>
      </c>
      <c r="O24" s="31">
        <v>28.27</v>
      </c>
      <c r="P24" s="31">
        <v>0.12</v>
      </c>
      <c r="Q24" s="31">
        <v>0</v>
      </c>
      <c r="R24" s="31">
        <v>0</v>
      </c>
      <c r="S24" s="31">
        <v>0</v>
      </c>
      <c r="T24" s="31">
        <v>1.1200000000000001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315.55</v>
      </c>
      <c r="AN24" s="31">
        <v>104.64</v>
      </c>
      <c r="AO24" s="31">
        <v>62.03</v>
      </c>
      <c r="AP24" s="31">
        <v>124.06</v>
      </c>
      <c r="AQ24" s="31">
        <v>46.93</v>
      </c>
      <c r="AR24" s="31">
        <v>224.39</v>
      </c>
      <c r="AS24" s="31">
        <v>139.16999999999999</v>
      </c>
      <c r="AT24" s="31">
        <v>194.18</v>
      </c>
      <c r="AU24" s="31">
        <v>160.19999999999999</v>
      </c>
      <c r="AV24" s="31">
        <v>84.15</v>
      </c>
      <c r="AW24" s="31">
        <v>148.87</v>
      </c>
      <c r="AX24" s="31">
        <v>1244.94</v>
      </c>
      <c r="AY24" s="31">
        <v>0</v>
      </c>
      <c r="AZ24" s="31">
        <v>405.63</v>
      </c>
      <c r="BA24" s="31">
        <v>176.38</v>
      </c>
      <c r="BB24" s="31">
        <v>117.05</v>
      </c>
      <c r="BC24" s="31">
        <v>92.78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0.05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0.04</v>
      </c>
      <c r="BT24" s="31">
        <v>0</v>
      </c>
      <c r="BU24" s="31">
        <v>0</v>
      </c>
      <c r="BV24" s="31">
        <v>0.17</v>
      </c>
      <c r="BW24" s="31">
        <v>0.01</v>
      </c>
      <c r="BX24" s="31">
        <v>0</v>
      </c>
      <c r="BY24" s="31">
        <v>0</v>
      </c>
      <c r="BZ24" s="31">
        <v>0</v>
      </c>
      <c r="CA24" s="31">
        <v>0</v>
      </c>
      <c r="CB24" s="31">
        <v>24.24</v>
      </c>
      <c r="CD24" s="31">
        <v>0</v>
      </c>
      <c r="CF24" s="31">
        <v>0</v>
      </c>
      <c r="CG24" s="31">
        <v>0</v>
      </c>
      <c r="CH24" s="31">
        <v>0</v>
      </c>
      <c r="CI24" s="31">
        <v>0</v>
      </c>
      <c r="CJ24" s="31">
        <v>0</v>
      </c>
      <c r="CK24" s="31">
        <v>0</v>
      </c>
      <c r="CL24" s="31">
        <v>0</v>
      </c>
      <c r="CM24" s="31">
        <v>0</v>
      </c>
      <c r="CN24" s="31">
        <v>0</v>
      </c>
      <c r="CO24" s="31">
        <v>0</v>
      </c>
      <c r="CP24" s="31">
        <v>0</v>
      </c>
    </row>
    <row r="25" spans="1:94" s="34" customFormat="1" x14ac:dyDescent="0.25">
      <c r="B25" s="35" t="s">
        <v>98</v>
      </c>
      <c r="C25" s="34">
        <f>C24+C23+C22+C21+C20+C19</f>
        <v>823</v>
      </c>
      <c r="D25" s="29">
        <f>SUM(D19:D24)</f>
        <v>29.119999999999997</v>
      </c>
      <c r="E25" s="29">
        <f t="shared" ref="E25" si="2">SUM(E19:E24)</f>
        <v>12.049999999999999</v>
      </c>
      <c r="F25" s="29">
        <f t="shared" ref="F25" si="3">SUM(F19:F24)</f>
        <v>42.01</v>
      </c>
      <c r="G25" s="29">
        <f t="shared" ref="G25" si="4">SUM(G19:G24)</f>
        <v>1.97</v>
      </c>
      <c r="H25" s="29">
        <f t="shared" ref="H25" si="5">SUM(H19:H24)</f>
        <v>138.24</v>
      </c>
      <c r="I25" s="29">
        <f t="shared" ref="I25" si="6">SUM(I19:I24)</f>
        <v>981.87269939999999</v>
      </c>
      <c r="J25" s="29">
        <f t="shared" ref="J25" si="7">SUM(J19:J24)</f>
        <v>17.27</v>
      </c>
      <c r="K25" s="29">
        <f t="shared" ref="K25" si="8">SUM(K19:K24)</f>
        <v>0.32</v>
      </c>
      <c r="L25" s="29">
        <f t="shared" ref="L25" si="9">SUM(L19:L24)</f>
        <v>0</v>
      </c>
      <c r="M25" s="29">
        <f t="shared" ref="M25" si="10">SUM(M19:M24)</f>
        <v>0</v>
      </c>
      <c r="N25" s="29">
        <f t="shared" ref="N25" si="11">SUM(N19:N24)</f>
        <v>28.03</v>
      </c>
      <c r="O25" s="29">
        <f t="shared" ref="O25" si="12">SUM(O19:O24)</f>
        <v>86.87</v>
      </c>
      <c r="P25" s="29">
        <f t="shared" ref="P25" si="13">SUM(P19:P24)</f>
        <v>10.969999999999999</v>
      </c>
      <c r="Q25" s="29">
        <f t="shared" ref="Q25" si="14">SUM(Q19:Q24)</f>
        <v>0</v>
      </c>
      <c r="R25" s="29">
        <f t="shared" ref="R25" si="15">SUM(R19:R24)</f>
        <v>0</v>
      </c>
      <c r="S25" s="29">
        <f t="shared" ref="S25" si="16">SUM(S19:S24)</f>
        <v>0.8600000000000001</v>
      </c>
      <c r="T25" s="29">
        <f t="shared" ref="T25" si="17">SUM(T19:T24)</f>
        <v>6.68</v>
      </c>
      <c r="U25" s="29">
        <f t="shared" ref="U25" si="18">SUM(U19:U24)</f>
        <v>1054.26</v>
      </c>
      <c r="V25" s="29">
        <f t="shared" ref="V25" si="19">SUM(V19:V24)</f>
        <v>1041.9000000000001</v>
      </c>
      <c r="W25" s="29">
        <f t="shared" ref="W25" si="20">SUM(W19:W24)</f>
        <v>137.11000000000001</v>
      </c>
      <c r="X25" s="29">
        <f t="shared" ref="X25" si="21">SUM(X19:X24)</f>
        <v>87.78</v>
      </c>
      <c r="Y25" s="29">
        <f t="shared" ref="Y25" si="22">SUM(Y19:Y24)</f>
        <v>339.45000000000005</v>
      </c>
      <c r="Z25" s="29">
        <f t="shared" ref="Z25" si="23">SUM(Z19:Z24)</f>
        <v>4.93</v>
      </c>
      <c r="AA25" s="29">
        <f t="shared" ref="AA25" si="24">SUM(AA19:AA24)</f>
        <v>55.3</v>
      </c>
      <c r="AB25" s="29">
        <f t="shared" ref="AB25" si="25">SUM(AB19:AB24)</f>
        <v>2340.13</v>
      </c>
      <c r="AC25" s="29">
        <f t="shared" ref="AC25" si="26">SUM(AC19:AC24)</f>
        <v>499.19</v>
      </c>
      <c r="AD25" s="29">
        <f t="shared" ref="AD25" si="27">SUM(AD19:AD24)</f>
        <v>3.2500000000000004</v>
      </c>
      <c r="AE25" s="29">
        <f t="shared" ref="AE25" si="28">SUM(AE19:AE24)</f>
        <v>0.53</v>
      </c>
      <c r="AF25" s="29">
        <f t="shared" ref="AF25" si="29">SUM(AF19:AF24)</f>
        <v>0.28000000000000003</v>
      </c>
      <c r="AG25" s="29">
        <f t="shared" ref="AG25" si="30">SUM(AG19:AG24)</f>
        <v>3.86</v>
      </c>
      <c r="AH25" s="29">
        <f t="shared" ref="AH25" si="31">SUM(AH19:AH24)</f>
        <v>9.5199999999999978</v>
      </c>
      <c r="AI25" s="29">
        <f t="shared" ref="AI25" si="32">SUM(AI19:AI24)</f>
        <v>7.6700000000000008</v>
      </c>
      <c r="AJ25" s="34">
        <v>0</v>
      </c>
      <c r="AK25" s="34">
        <v>742.74</v>
      </c>
      <c r="AL25" s="34">
        <v>644.42999999999995</v>
      </c>
      <c r="AM25" s="34">
        <v>2039.16</v>
      </c>
      <c r="AN25" s="34">
        <v>1509.65</v>
      </c>
      <c r="AO25" s="34">
        <v>512.20000000000005</v>
      </c>
      <c r="AP25" s="34">
        <v>1033.3900000000001</v>
      </c>
      <c r="AQ25" s="34">
        <v>329.45</v>
      </c>
      <c r="AR25" s="34">
        <v>1258</v>
      </c>
      <c r="AS25" s="34">
        <v>1133.42</v>
      </c>
      <c r="AT25" s="34">
        <v>1392.72</v>
      </c>
      <c r="AU25" s="34">
        <v>1942.65</v>
      </c>
      <c r="AV25" s="34">
        <v>731.02</v>
      </c>
      <c r="AW25" s="34">
        <v>1089.77</v>
      </c>
      <c r="AX25" s="34">
        <v>5920.78</v>
      </c>
      <c r="AY25" s="34">
        <v>129.19999999999999</v>
      </c>
      <c r="AZ25" s="34">
        <v>1809.25</v>
      </c>
      <c r="BA25" s="34">
        <v>1173.53</v>
      </c>
      <c r="BB25" s="34">
        <v>884.14</v>
      </c>
      <c r="BC25" s="34">
        <v>443.18</v>
      </c>
      <c r="BD25" s="34">
        <v>0.37</v>
      </c>
      <c r="BE25" s="34">
        <v>0.17</v>
      </c>
      <c r="BF25" s="34">
        <v>0.09</v>
      </c>
      <c r="BG25" s="34">
        <v>0.21</v>
      </c>
      <c r="BH25" s="34">
        <v>0.23</v>
      </c>
      <c r="BI25" s="34">
        <v>1.08</v>
      </c>
      <c r="BJ25" s="34">
        <v>0</v>
      </c>
      <c r="BK25" s="34">
        <v>3.6</v>
      </c>
      <c r="BL25" s="34">
        <v>0</v>
      </c>
      <c r="BM25" s="34">
        <v>1.19</v>
      </c>
      <c r="BN25" s="34">
        <v>0.02</v>
      </c>
      <c r="BO25" s="34">
        <v>0.04</v>
      </c>
      <c r="BP25" s="34">
        <v>0</v>
      </c>
      <c r="BQ25" s="34">
        <v>0.21</v>
      </c>
      <c r="BR25" s="34">
        <v>0.33</v>
      </c>
      <c r="BS25" s="34">
        <v>3.99</v>
      </c>
      <c r="BT25" s="34">
        <v>0</v>
      </c>
      <c r="BU25" s="34">
        <v>0</v>
      </c>
      <c r="BV25" s="34">
        <v>4.25</v>
      </c>
      <c r="BW25" s="34">
        <v>0.05</v>
      </c>
      <c r="BX25" s="34">
        <v>0</v>
      </c>
      <c r="BY25" s="34">
        <v>0</v>
      </c>
      <c r="BZ25" s="34">
        <v>0</v>
      </c>
      <c r="CA25" s="34">
        <v>0</v>
      </c>
      <c r="CB25" s="34">
        <v>678.63</v>
      </c>
      <c r="CC25" s="34">
        <f>$I$25/$I$26*100</f>
        <v>100</v>
      </c>
      <c r="CD25" s="34">
        <v>447.67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13</v>
      </c>
      <c r="CP25" s="34">
        <v>1.45</v>
      </c>
    </row>
    <row r="26" spans="1:94" s="34" customFormat="1" x14ac:dyDescent="0.25">
      <c r="B26" s="35" t="s">
        <v>89</v>
      </c>
      <c r="D26" s="29">
        <f>D25</f>
        <v>29.119999999999997</v>
      </c>
      <c r="E26" s="29">
        <f t="shared" ref="E26" si="33">E25</f>
        <v>12.049999999999999</v>
      </c>
      <c r="F26" s="29">
        <f t="shared" ref="F26" si="34">F25</f>
        <v>42.01</v>
      </c>
      <c r="G26" s="29">
        <f t="shared" ref="G26" si="35">G25</f>
        <v>1.97</v>
      </c>
      <c r="H26" s="29">
        <f t="shared" ref="H26" si="36">H25</f>
        <v>138.24</v>
      </c>
      <c r="I26" s="29">
        <f t="shared" ref="I26" si="37">I25</f>
        <v>981.87269939999999</v>
      </c>
      <c r="J26" s="29">
        <f t="shared" ref="J26" si="38">J25</f>
        <v>17.27</v>
      </c>
      <c r="K26" s="29">
        <f t="shared" ref="K26" si="39">K25</f>
        <v>0.32</v>
      </c>
      <c r="L26" s="29">
        <f t="shared" ref="L26" si="40">L25</f>
        <v>0</v>
      </c>
      <c r="M26" s="29">
        <f t="shared" ref="M26" si="41">M25</f>
        <v>0</v>
      </c>
      <c r="N26" s="29">
        <f t="shared" ref="N26" si="42">N25</f>
        <v>28.03</v>
      </c>
      <c r="O26" s="29">
        <f t="shared" ref="O26" si="43">O25</f>
        <v>86.87</v>
      </c>
      <c r="P26" s="29">
        <f t="shared" ref="P26" si="44">P25</f>
        <v>10.969999999999999</v>
      </c>
      <c r="Q26" s="29">
        <f t="shared" ref="Q26" si="45">Q25</f>
        <v>0</v>
      </c>
      <c r="R26" s="29">
        <f t="shared" ref="R26" si="46">R25</f>
        <v>0</v>
      </c>
      <c r="S26" s="29">
        <f t="shared" ref="S26" si="47">S25</f>
        <v>0.8600000000000001</v>
      </c>
      <c r="T26" s="29">
        <f t="shared" ref="T26" si="48">T25</f>
        <v>6.68</v>
      </c>
      <c r="U26" s="29">
        <f t="shared" ref="U26" si="49">U25</f>
        <v>1054.26</v>
      </c>
      <c r="V26" s="29">
        <f t="shared" ref="V26" si="50">V25</f>
        <v>1041.9000000000001</v>
      </c>
      <c r="W26" s="29">
        <f t="shared" ref="W26" si="51">W25</f>
        <v>137.11000000000001</v>
      </c>
      <c r="X26" s="29">
        <f t="shared" ref="X26" si="52">X25</f>
        <v>87.78</v>
      </c>
      <c r="Y26" s="29">
        <f t="shared" ref="Y26" si="53">Y25</f>
        <v>339.45000000000005</v>
      </c>
      <c r="Z26" s="29">
        <f t="shared" ref="Z26" si="54">Z25</f>
        <v>4.93</v>
      </c>
      <c r="AA26" s="29">
        <f t="shared" ref="AA26" si="55">AA25</f>
        <v>55.3</v>
      </c>
      <c r="AB26" s="29">
        <f t="shared" ref="AB26" si="56">AB25</f>
        <v>2340.13</v>
      </c>
      <c r="AC26" s="29">
        <f t="shared" ref="AC26" si="57">AC25</f>
        <v>499.19</v>
      </c>
      <c r="AD26" s="29">
        <f t="shared" ref="AD26" si="58">AD25</f>
        <v>3.2500000000000004</v>
      </c>
      <c r="AE26" s="29">
        <f t="shared" ref="AE26" si="59">AE25</f>
        <v>0.53</v>
      </c>
      <c r="AF26" s="29">
        <f t="shared" ref="AF26" si="60">AF25</f>
        <v>0.28000000000000003</v>
      </c>
      <c r="AG26" s="29">
        <f t="shared" ref="AG26" si="61">AG25</f>
        <v>3.86</v>
      </c>
      <c r="AH26" s="29">
        <f t="shared" ref="AH26" si="62">AH25</f>
        <v>9.5199999999999978</v>
      </c>
      <c r="AI26" s="29">
        <f t="shared" ref="AI26" si="63">AI25</f>
        <v>7.6700000000000008</v>
      </c>
      <c r="AJ26" s="34">
        <v>0</v>
      </c>
      <c r="AK26" s="34">
        <v>742.74</v>
      </c>
      <c r="AL26" s="34">
        <v>644.42999999999995</v>
      </c>
      <c r="AM26" s="34">
        <v>2039.16</v>
      </c>
      <c r="AN26" s="34">
        <v>1509.65</v>
      </c>
      <c r="AO26" s="34">
        <v>512.20000000000005</v>
      </c>
      <c r="AP26" s="34">
        <v>1033.3900000000001</v>
      </c>
      <c r="AQ26" s="34">
        <v>329.45</v>
      </c>
      <c r="AR26" s="34">
        <v>1258</v>
      </c>
      <c r="AS26" s="34">
        <v>1133.42</v>
      </c>
      <c r="AT26" s="34">
        <v>1392.72</v>
      </c>
      <c r="AU26" s="34">
        <v>1942.65</v>
      </c>
      <c r="AV26" s="34">
        <v>731.02</v>
      </c>
      <c r="AW26" s="34">
        <v>1089.77</v>
      </c>
      <c r="AX26" s="34">
        <v>5920.78</v>
      </c>
      <c r="AY26" s="34">
        <v>129.19999999999999</v>
      </c>
      <c r="AZ26" s="34">
        <v>1809.25</v>
      </c>
      <c r="BA26" s="34">
        <v>1173.53</v>
      </c>
      <c r="BB26" s="34">
        <v>884.14</v>
      </c>
      <c r="BC26" s="34">
        <v>443.18</v>
      </c>
      <c r="BD26" s="34">
        <v>0.37</v>
      </c>
      <c r="BE26" s="34">
        <v>0.17</v>
      </c>
      <c r="BF26" s="34">
        <v>0.09</v>
      </c>
      <c r="BG26" s="34">
        <v>0.21</v>
      </c>
      <c r="BH26" s="34">
        <v>0.23</v>
      </c>
      <c r="BI26" s="34">
        <v>1.08</v>
      </c>
      <c r="BJ26" s="34">
        <v>0</v>
      </c>
      <c r="BK26" s="34">
        <v>3.6</v>
      </c>
      <c r="BL26" s="34">
        <v>0</v>
      </c>
      <c r="BM26" s="34">
        <v>1.19</v>
      </c>
      <c r="BN26" s="34">
        <v>0.02</v>
      </c>
      <c r="BO26" s="34">
        <v>0.04</v>
      </c>
      <c r="BP26" s="34">
        <v>0</v>
      </c>
      <c r="BQ26" s="34">
        <v>0.21</v>
      </c>
      <c r="BR26" s="34">
        <v>0.33</v>
      </c>
      <c r="BS26" s="34">
        <v>3.99</v>
      </c>
      <c r="BT26" s="34">
        <v>0</v>
      </c>
      <c r="BU26" s="34">
        <v>0</v>
      </c>
      <c r="BV26" s="34">
        <v>4.25</v>
      </c>
      <c r="BW26" s="34">
        <v>0.05</v>
      </c>
      <c r="BX26" s="34">
        <v>0</v>
      </c>
      <c r="BY26" s="34">
        <v>0</v>
      </c>
      <c r="BZ26" s="34">
        <v>0</v>
      </c>
      <c r="CA26" s="34">
        <v>0</v>
      </c>
      <c r="CB26" s="34">
        <v>678.63</v>
      </c>
      <c r="CD26" s="34">
        <v>447.67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13</v>
      </c>
      <c r="CP26" s="34">
        <v>1.45</v>
      </c>
    </row>
    <row r="27" spans="1:94" x14ac:dyDescent="0.25">
      <c r="B27" s="30" t="s">
        <v>99</v>
      </c>
    </row>
    <row r="28" spans="1:94" x14ac:dyDescent="0.25">
      <c r="B28" s="30" t="s">
        <v>91</v>
      </c>
    </row>
    <row r="29" spans="1:94" s="21" customFormat="1" x14ac:dyDescent="0.25">
      <c r="A29" s="21" t="str">
        <f>"2/2"</f>
        <v>2/2</v>
      </c>
      <c r="B29" s="22" t="s">
        <v>100</v>
      </c>
      <c r="C29" s="21" t="str">
        <f>"250"</f>
        <v>250</v>
      </c>
      <c r="D29" s="21">
        <v>3.6</v>
      </c>
      <c r="E29" s="21">
        <v>0</v>
      </c>
      <c r="F29" s="21">
        <v>5.25</v>
      </c>
      <c r="G29" s="21">
        <v>5.22</v>
      </c>
      <c r="H29" s="21">
        <v>24.72</v>
      </c>
      <c r="I29" s="23">
        <v>142.58000000000001</v>
      </c>
      <c r="J29" s="21">
        <v>1.1100000000000001</v>
      </c>
      <c r="K29" s="21">
        <v>3.25</v>
      </c>
      <c r="L29" s="21">
        <v>0</v>
      </c>
      <c r="M29" s="21">
        <v>0</v>
      </c>
      <c r="N29" s="21">
        <v>5.51</v>
      </c>
      <c r="O29" s="21">
        <v>5.04</v>
      </c>
      <c r="P29" s="21">
        <v>2.16</v>
      </c>
      <c r="Q29" s="21">
        <v>0</v>
      </c>
      <c r="R29" s="21">
        <v>0</v>
      </c>
      <c r="S29" s="21">
        <v>0.28000000000000003</v>
      </c>
      <c r="T29" s="21">
        <v>1.54</v>
      </c>
      <c r="U29" s="21">
        <v>218.18</v>
      </c>
      <c r="V29" s="21">
        <v>339.72</v>
      </c>
      <c r="W29" s="21">
        <v>38.49</v>
      </c>
      <c r="X29" s="21">
        <v>21.06</v>
      </c>
      <c r="Y29" s="21">
        <v>46.87</v>
      </c>
      <c r="Z29" s="21">
        <v>0.91</v>
      </c>
      <c r="AA29" s="21">
        <v>3</v>
      </c>
      <c r="AB29" s="21">
        <v>974.4</v>
      </c>
      <c r="AC29" s="21">
        <v>207.9</v>
      </c>
      <c r="AD29" s="21">
        <v>2.4</v>
      </c>
      <c r="AE29" s="21">
        <v>0.04</v>
      </c>
      <c r="AF29" s="21">
        <v>0.05</v>
      </c>
      <c r="AG29" s="21">
        <v>0.65</v>
      </c>
      <c r="AH29" s="21">
        <v>1.17</v>
      </c>
      <c r="AI29" s="21">
        <v>10.81</v>
      </c>
      <c r="AJ29" s="21">
        <v>0</v>
      </c>
      <c r="AK29" s="21">
        <v>11.07</v>
      </c>
      <c r="AL29" s="21">
        <v>10.11</v>
      </c>
      <c r="AM29" s="21">
        <v>77.790000000000006</v>
      </c>
      <c r="AN29" s="21">
        <v>72.430000000000007</v>
      </c>
      <c r="AO29" s="21">
        <v>20.7</v>
      </c>
      <c r="AP29" s="21">
        <v>51.58</v>
      </c>
      <c r="AQ29" s="21">
        <v>15.23</v>
      </c>
      <c r="AR29" s="21">
        <v>58.05</v>
      </c>
      <c r="AS29" s="21">
        <v>63.87</v>
      </c>
      <c r="AT29" s="21">
        <v>103.41</v>
      </c>
      <c r="AU29" s="21">
        <v>194.3</v>
      </c>
      <c r="AV29" s="21">
        <v>23.79</v>
      </c>
      <c r="AW29" s="21">
        <v>48.98</v>
      </c>
      <c r="AX29" s="21">
        <v>326.85000000000002</v>
      </c>
      <c r="AY29" s="21">
        <v>0</v>
      </c>
      <c r="AZ29" s="21">
        <v>68.099999999999994</v>
      </c>
      <c r="BA29" s="21">
        <v>61.15</v>
      </c>
      <c r="BB29" s="21">
        <v>47.52</v>
      </c>
      <c r="BC29" s="21">
        <v>20.63</v>
      </c>
      <c r="BD29" s="21">
        <v>0</v>
      </c>
      <c r="BE29" s="21">
        <v>0</v>
      </c>
      <c r="BF29" s="21">
        <v>0</v>
      </c>
      <c r="BG29" s="21">
        <v>0</v>
      </c>
      <c r="BH29" s="21">
        <v>0</v>
      </c>
      <c r="BI29" s="21">
        <v>0</v>
      </c>
      <c r="BJ29" s="21">
        <v>0</v>
      </c>
      <c r="BK29" s="21">
        <v>0.28999999999999998</v>
      </c>
      <c r="BL29" s="21">
        <v>0</v>
      </c>
      <c r="BM29" s="21">
        <v>0.18</v>
      </c>
      <c r="BN29" s="21">
        <v>0.01</v>
      </c>
      <c r="BO29" s="21">
        <v>0.03</v>
      </c>
      <c r="BP29" s="21">
        <v>0</v>
      </c>
      <c r="BQ29" s="21">
        <v>0</v>
      </c>
      <c r="BR29" s="21">
        <v>0</v>
      </c>
      <c r="BS29" s="21">
        <v>1.08</v>
      </c>
      <c r="BT29" s="21">
        <v>0</v>
      </c>
      <c r="BU29" s="21">
        <v>0</v>
      </c>
      <c r="BV29" s="21">
        <v>2.99</v>
      </c>
      <c r="BW29" s="21">
        <v>0</v>
      </c>
      <c r="BX29" s="21">
        <v>0</v>
      </c>
      <c r="BY29" s="21">
        <v>0</v>
      </c>
      <c r="BZ29" s="21">
        <v>0</v>
      </c>
      <c r="CA29" s="21">
        <v>0</v>
      </c>
      <c r="CB29" s="21">
        <v>298.94</v>
      </c>
      <c r="CD29" s="21">
        <v>165.4</v>
      </c>
      <c r="CF29" s="21">
        <v>0</v>
      </c>
      <c r="CG29" s="21">
        <v>0</v>
      </c>
      <c r="CH29" s="21">
        <v>0</v>
      </c>
      <c r="CI29" s="21">
        <v>0</v>
      </c>
      <c r="CJ29" s="21">
        <v>0</v>
      </c>
      <c r="CK29" s="21">
        <v>0</v>
      </c>
      <c r="CL29" s="21">
        <v>0</v>
      </c>
      <c r="CM29" s="21">
        <v>0</v>
      </c>
      <c r="CN29" s="21">
        <v>0</v>
      </c>
      <c r="CO29" s="21">
        <v>0</v>
      </c>
      <c r="CP29" s="21">
        <v>0.5</v>
      </c>
    </row>
    <row r="30" spans="1:94" s="21" customFormat="1" x14ac:dyDescent="0.25">
      <c r="A30" s="21" t="str">
        <f>"64"</f>
        <v>64</v>
      </c>
      <c r="B30" s="22" t="s">
        <v>101</v>
      </c>
      <c r="C30" s="21" t="str">
        <f>"100"</f>
        <v>100</v>
      </c>
      <c r="D30" s="21">
        <v>15.57</v>
      </c>
      <c r="E30" s="21">
        <v>15.61</v>
      </c>
      <c r="F30" s="21">
        <v>19.239999999999998</v>
      </c>
      <c r="G30" s="21">
        <v>0.01</v>
      </c>
      <c r="H30" s="21">
        <v>8.41</v>
      </c>
      <c r="I30" s="23">
        <v>252.29</v>
      </c>
      <c r="J30" s="21">
        <v>7.19</v>
      </c>
      <c r="K30" s="21">
        <v>0.16</v>
      </c>
      <c r="L30" s="21">
        <v>0</v>
      </c>
      <c r="M30" s="21">
        <v>0</v>
      </c>
      <c r="N30" s="21">
        <v>0.53</v>
      </c>
      <c r="O30" s="21">
        <v>0.01</v>
      </c>
      <c r="P30" s="21">
        <v>0.16</v>
      </c>
      <c r="Q30" s="21">
        <v>0</v>
      </c>
      <c r="R30" s="21">
        <v>0</v>
      </c>
      <c r="S30" s="21">
        <v>0.02</v>
      </c>
      <c r="T30" s="21">
        <v>0.86</v>
      </c>
      <c r="U30" s="21">
        <v>62.44</v>
      </c>
      <c r="V30" s="21">
        <v>160.61000000000001</v>
      </c>
      <c r="W30" s="21">
        <v>15.3</v>
      </c>
      <c r="X30" s="21">
        <v>15.79</v>
      </c>
      <c r="Y30" s="21">
        <v>128.05000000000001</v>
      </c>
      <c r="Z30" s="21">
        <v>1.25</v>
      </c>
      <c r="AA30" s="21">
        <v>53.35</v>
      </c>
      <c r="AB30" s="21">
        <v>722.47</v>
      </c>
      <c r="AC30" s="21">
        <v>239.71</v>
      </c>
      <c r="AD30" s="21">
        <v>0.53</v>
      </c>
      <c r="AE30" s="21">
        <v>0.05</v>
      </c>
      <c r="AF30" s="21">
        <v>0.11</v>
      </c>
      <c r="AG30" s="21">
        <v>5.33</v>
      </c>
      <c r="AH30" s="21">
        <v>10.78</v>
      </c>
      <c r="AI30" s="21">
        <v>0.76</v>
      </c>
      <c r="AJ30" s="21">
        <v>0</v>
      </c>
      <c r="AK30" s="21">
        <v>5.81</v>
      </c>
      <c r="AL30" s="21">
        <v>5.2</v>
      </c>
      <c r="AM30" s="21">
        <v>8.1999999999999993</v>
      </c>
      <c r="AN30" s="21">
        <v>5.67</v>
      </c>
      <c r="AO30" s="21">
        <v>1.78</v>
      </c>
      <c r="AP30" s="21">
        <v>5.4</v>
      </c>
      <c r="AQ30" s="21">
        <v>3.49</v>
      </c>
      <c r="AR30" s="21">
        <v>4.99</v>
      </c>
      <c r="AS30" s="21">
        <v>5.74</v>
      </c>
      <c r="AT30" s="21">
        <v>4.58</v>
      </c>
      <c r="AU30" s="21">
        <v>13.13</v>
      </c>
      <c r="AV30" s="21">
        <v>3.35</v>
      </c>
      <c r="AW30" s="21">
        <v>3.62</v>
      </c>
      <c r="AX30" s="21">
        <v>25.77</v>
      </c>
      <c r="AY30" s="21">
        <v>0</v>
      </c>
      <c r="AZ30" s="21">
        <v>5.33</v>
      </c>
      <c r="BA30" s="21">
        <v>5.95</v>
      </c>
      <c r="BB30" s="21">
        <v>4.0999999999999996</v>
      </c>
      <c r="BC30" s="21">
        <v>1.5</v>
      </c>
      <c r="BD30" s="21">
        <v>0.17</v>
      </c>
      <c r="BE30" s="21">
        <v>0.08</v>
      </c>
      <c r="BF30" s="21">
        <v>0.04</v>
      </c>
      <c r="BG30" s="21">
        <v>0.1</v>
      </c>
      <c r="BH30" s="21">
        <v>0.11</v>
      </c>
      <c r="BI30" s="21">
        <v>0.51</v>
      </c>
      <c r="BJ30" s="21">
        <v>0</v>
      </c>
      <c r="BK30" s="21">
        <v>1.41</v>
      </c>
      <c r="BL30" s="21">
        <v>0</v>
      </c>
      <c r="BM30" s="21">
        <v>0.44</v>
      </c>
      <c r="BN30" s="21">
        <v>0</v>
      </c>
      <c r="BO30" s="21">
        <v>0</v>
      </c>
      <c r="BP30" s="21">
        <v>0</v>
      </c>
      <c r="BQ30" s="21">
        <v>0.1</v>
      </c>
      <c r="BR30" s="21">
        <v>0.15</v>
      </c>
      <c r="BS30" s="21">
        <v>1.1499999999999999</v>
      </c>
      <c r="BT30" s="21">
        <v>0</v>
      </c>
      <c r="BU30" s="21">
        <v>0</v>
      </c>
      <c r="BV30" s="21">
        <v>7.0000000000000007E-2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79.89</v>
      </c>
      <c r="CD30" s="21">
        <v>173.76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</row>
    <row r="31" spans="1:94" s="21" customFormat="1" ht="31.5" x14ac:dyDescent="0.25">
      <c r="A31" s="21" t="str">
        <f>"221"</f>
        <v>221</v>
      </c>
      <c r="B31" s="22" t="s">
        <v>102</v>
      </c>
      <c r="C31" s="21" t="str">
        <f>"180"</f>
        <v>180</v>
      </c>
      <c r="D31" s="21">
        <v>3.2</v>
      </c>
      <c r="E31" s="21">
        <v>0.04</v>
      </c>
      <c r="F31" s="21">
        <v>5.95</v>
      </c>
      <c r="G31" s="21">
        <v>0</v>
      </c>
      <c r="H31" s="21">
        <v>42.43</v>
      </c>
      <c r="I31" s="23">
        <v>233.36</v>
      </c>
      <c r="J31" s="21">
        <v>4.0199999999999996</v>
      </c>
      <c r="K31" s="21">
        <v>0.19</v>
      </c>
      <c r="L31" s="21">
        <v>0</v>
      </c>
      <c r="M31" s="21">
        <v>0</v>
      </c>
      <c r="N31" s="21">
        <v>7.13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0.56000000000000005</v>
      </c>
      <c r="U31" s="21">
        <v>2.72</v>
      </c>
      <c r="V31" s="21">
        <v>100.73</v>
      </c>
      <c r="W31" s="21">
        <v>11.73</v>
      </c>
      <c r="X31" s="21">
        <v>5.73</v>
      </c>
      <c r="Y31" s="21">
        <v>13.96</v>
      </c>
      <c r="Z31" s="21">
        <v>0.06</v>
      </c>
      <c r="AA31" s="21">
        <v>26.55</v>
      </c>
      <c r="AB31" s="21">
        <v>22.8</v>
      </c>
      <c r="AC31" s="21">
        <v>48.98</v>
      </c>
      <c r="AD31" s="21">
        <v>0.08</v>
      </c>
      <c r="AE31" s="21">
        <v>0</v>
      </c>
      <c r="AF31" s="21">
        <v>0.02</v>
      </c>
      <c r="AG31" s="21">
        <v>0.17</v>
      </c>
      <c r="AH31" s="21">
        <v>0.02</v>
      </c>
      <c r="AI31" s="21">
        <v>5.94</v>
      </c>
      <c r="AJ31" s="21">
        <v>0</v>
      </c>
      <c r="AK31" s="21">
        <v>1.83</v>
      </c>
      <c r="AL31" s="21">
        <v>1.76</v>
      </c>
      <c r="AM31" s="21">
        <v>3.31</v>
      </c>
      <c r="AN31" s="21">
        <v>1.97</v>
      </c>
      <c r="AO31" s="21">
        <v>0.78</v>
      </c>
      <c r="AP31" s="21">
        <v>2.12</v>
      </c>
      <c r="AQ31" s="21">
        <v>1.9</v>
      </c>
      <c r="AR31" s="21">
        <v>1.83</v>
      </c>
      <c r="AS31" s="21">
        <v>1.55</v>
      </c>
      <c r="AT31" s="21">
        <v>1.1299999999999999</v>
      </c>
      <c r="AU31" s="21">
        <v>2.54</v>
      </c>
      <c r="AV31" s="21">
        <v>1.55</v>
      </c>
      <c r="AW31" s="21">
        <v>1.06</v>
      </c>
      <c r="AX31" s="21">
        <v>6.27</v>
      </c>
      <c r="AY31" s="21">
        <v>0</v>
      </c>
      <c r="AZ31" s="21">
        <v>2.12</v>
      </c>
      <c r="BA31" s="21">
        <v>2.4</v>
      </c>
      <c r="BB31" s="21">
        <v>1.83</v>
      </c>
      <c r="BC31" s="21">
        <v>0.42</v>
      </c>
      <c r="BD31" s="21">
        <v>0.25</v>
      </c>
      <c r="BE31" s="21">
        <v>0.05</v>
      </c>
      <c r="BF31" s="21">
        <v>0.05</v>
      </c>
      <c r="BG31" s="21">
        <v>0.12</v>
      </c>
      <c r="BH31" s="21">
        <v>0.16</v>
      </c>
      <c r="BI31" s="21">
        <v>0.52</v>
      </c>
      <c r="BJ31" s="21">
        <v>0</v>
      </c>
      <c r="BK31" s="21">
        <v>1.62</v>
      </c>
      <c r="BL31" s="21">
        <v>0</v>
      </c>
      <c r="BM31" s="21">
        <v>0.5</v>
      </c>
      <c r="BN31" s="21">
        <v>0</v>
      </c>
      <c r="BO31" s="21">
        <v>0</v>
      </c>
      <c r="BP31" s="21">
        <v>0</v>
      </c>
      <c r="BQ31" s="21">
        <v>0.06</v>
      </c>
      <c r="BR31" s="21">
        <v>0.19</v>
      </c>
      <c r="BS31" s="21">
        <v>1.5</v>
      </c>
      <c r="BT31" s="21">
        <v>0</v>
      </c>
      <c r="BU31" s="21">
        <v>0</v>
      </c>
      <c r="BV31" s="21">
        <v>0.06</v>
      </c>
      <c r="BW31" s="21">
        <v>0</v>
      </c>
      <c r="BX31" s="21">
        <v>0</v>
      </c>
      <c r="BY31" s="21">
        <v>0</v>
      </c>
      <c r="BZ31" s="21">
        <v>0</v>
      </c>
      <c r="CA31" s="21">
        <v>0</v>
      </c>
      <c r="CB31" s="21">
        <v>193.28</v>
      </c>
      <c r="CD31" s="21">
        <v>30.35</v>
      </c>
      <c r="CF31" s="21">
        <v>0</v>
      </c>
      <c r="CG31" s="21">
        <v>0</v>
      </c>
      <c r="CH31" s="21">
        <v>0</v>
      </c>
      <c r="CI31" s="21">
        <v>0</v>
      </c>
      <c r="CJ31" s="21">
        <v>0</v>
      </c>
      <c r="CK31" s="21">
        <v>0</v>
      </c>
      <c r="CL31" s="21">
        <v>0</v>
      </c>
      <c r="CM31" s="21">
        <v>0</v>
      </c>
      <c r="CN31" s="21">
        <v>0</v>
      </c>
      <c r="CO31" s="21">
        <v>0</v>
      </c>
      <c r="CP31" s="21">
        <v>0</v>
      </c>
    </row>
    <row r="32" spans="1:94" s="21" customFormat="1" x14ac:dyDescent="0.25">
      <c r="A32" s="21" t="str">
        <f>"20"</f>
        <v>20</v>
      </c>
      <c r="B32" s="22" t="s">
        <v>103</v>
      </c>
      <c r="C32" s="21" t="str">
        <f>"200"</f>
        <v>200</v>
      </c>
      <c r="D32" s="21">
        <v>0</v>
      </c>
      <c r="E32" s="21">
        <v>0</v>
      </c>
      <c r="F32" s="21">
        <v>0</v>
      </c>
      <c r="G32" s="21">
        <v>0</v>
      </c>
      <c r="H32" s="21">
        <v>6.77</v>
      </c>
      <c r="I32" s="23">
        <v>29.9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6.77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7.92</v>
      </c>
      <c r="V32" s="21">
        <v>0</v>
      </c>
      <c r="W32" s="21">
        <v>0.08</v>
      </c>
      <c r="X32" s="21">
        <v>0</v>
      </c>
      <c r="Y32" s="21">
        <v>0</v>
      </c>
      <c r="Z32" s="21">
        <v>0.01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  <c r="CB32" s="21">
        <v>223.41</v>
      </c>
      <c r="CD32" s="21">
        <v>0</v>
      </c>
      <c r="CF32" s="21">
        <v>0</v>
      </c>
      <c r="CG32" s="21">
        <v>0</v>
      </c>
      <c r="CH32" s="21">
        <v>0</v>
      </c>
      <c r="CI32" s="21">
        <v>0</v>
      </c>
      <c r="CJ32" s="21">
        <v>0</v>
      </c>
      <c r="CK32" s="21">
        <v>0</v>
      </c>
      <c r="CL32" s="21">
        <v>0</v>
      </c>
      <c r="CM32" s="21">
        <v>0</v>
      </c>
      <c r="CN32" s="21">
        <v>0</v>
      </c>
      <c r="CO32" s="21">
        <v>0</v>
      </c>
      <c r="CP32" s="21">
        <v>0</v>
      </c>
    </row>
    <row r="33" spans="1:94" s="21" customFormat="1" x14ac:dyDescent="0.25">
      <c r="A33" s="21" t="str">
        <f>"-"</f>
        <v>-</v>
      </c>
      <c r="B33" s="22" t="s">
        <v>96</v>
      </c>
      <c r="C33" s="36">
        <v>39</v>
      </c>
      <c r="D33" s="21">
        <v>2.58</v>
      </c>
      <c r="E33" s="21">
        <v>0</v>
      </c>
      <c r="F33" s="21">
        <v>0.47</v>
      </c>
      <c r="G33" s="21">
        <v>0.47</v>
      </c>
      <c r="H33" s="21">
        <v>16.27</v>
      </c>
      <c r="I33" s="23">
        <v>75.42</v>
      </c>
      <c r="J33" s="21">
        <v>0.06</v>
      </c>
      <c r="K33" s="21">
        <v>0</v>
      </c>
      <c r="L33" s="21">
        <v>0</v>
      </c>
      <c r="M33" s="21">
        <v>0</v>
      </c>
      <c r="N33" s="21">
        <v>0.37</v>
      </c>
      <c r="O33" s="21">
        <v>9.98</v>
      </c>
      <c r="P33" s="21">
        <v>2.57</v>
      </c>
      <c r="Q33" s="21">
        <v>0</v>
      </c>
      <c r="R33" s="21">
        <v>0</v>
      </c>
      <c r="S33" s="21">
        <v>0.31</v>
      </c>
      <c r="T33" s="21">
        <v>0.78</v>
      </c>
      <c r="U33" s="21">
        <v>189.1</v>
      </c>
      <c r="V33" s="21">
        <v>75.95</v>
      </c>
      <c r="W33" s="21">
        <v>13.71</v>
      </c>
      <c r="X33" s="21">
        <v>18.37</v>
      </c>
      <c r="Y33" s="21">
        <v>61.65</v>
      </c>
      <c r="Z33" s="21">
        <v>1.52</v>
      </c>
      <c r="AA33" s="21">
        <v>0</v>
      </c>
      <c r="AB33" s="21">
        <v>1.55</v>
      </c>
      <c r="AC33" s="21">
        <v>0.39</v>
      </c>
      <c r="AD33" s="21">
        <v>0.54</v>
      </c>
      <c r="AE33" s="21">
        <v>0.08</v>
      </c>
      <c r="AF33" s="21">
        <v>0.02</v>
      </c>
      <c r="AG33" s="21">
        <v>0.22</v>
      </c>
      <c r="AH33" s="21">
        <v>0.62</v>
      </c>
      <c r="AI33" s="21">
        <v>0</v>
      </c>
      <c r="AJ33" s="21">
        <v>0</v>
      </c>
      <c r="AK33" s="21">
        <v>0</v>
      </c>
      <c r="AL33" s="21">
        <v>0</v>
      </c>
      <c r="AM33" s="21">
        <v>132.37</v>
      </c>
      <c r="AN33" s="21">
        <v>69.13</v>
      </c>
      <c r="AO33" s="21">
        <v>28.83</v>
      </c>
      <c r="AP33" s="21">
        <v>61.38</v>
      </c>
      <c r="AQ33" s="21">
        <v>24.8</v>
      </c>
      <c r="AR33" s="21">
        <v>115.01</v>
      </c>
      <c r="AS33" s="21">
        <v>92.07</v>
      </c>
      <c r="AT33" s="21">
        <v>90.21</v>
      </c>
      <c r="AU33" s="21">
        <v>143.84</v>
      </c>
      <c r="AV33" s="21">
        <v>38.44</v>
      </c>
      <c r="AW33" s="21">
        <v>96.1</v>
      </c>
      <c r="AX33" s="21">
        <v>473.99</v>
      </c>
      <c r="AY33" s="21">
        <v>0</v>
      </c>
      <c r="AZ33" s="21">
        <v>163.06</v>
      </c>
      <c r="BA33" s="21">
        <v>90.21</v>
      </c>
      <c r="BB33" s="21">
        <v>55.8</v>
      </c>
      <c r="BC33" s="21">
        <v>40.299999999999997</v>
      </c>
      <c r="BD33" s="21">
        <v>0</v>
      </c>
      <c r="BE33" s="21">
        <v>0</v>
      </c>
      <c r="BF33" s="21">
        <v>0</v>
      </c>
      <c r="BG33" s="21">
        <v>0</v>
      </c>
      <c r="BH33" s="21">
        <v>0</v>
      </c>
      <c r="BI33" s="21">
        <v>0</v>
      </c>
      <c r="BJ33" s="21">
        <v>0</v>
      </c>
      <c r="BK33" s="21">
        <v>0.04</v>
      </c>
      <c r="BL33" s="21">
        <v>0</v>
      </c>
      <c r="BM33" s="21">
        <v>0</v>
      </c>
      <c r="BN33" s="21">
        <v>0.01</v>
      </c>
      <c r="BO33" s="21">
        <v>0</v>
      </c>
      <c r="BP33" s="21">
        <v>0</v>
      </c>
      <c r="BQ33" s="21">
        <v>0</v>
      </c>
      <c r="BR33" s="21">
        <v>0</v>
      </c>
      <c r="BS33" s="21">
        <v>0.03</v>
      </c>
      <c r="BT33" s="21">
        <v>0</v>
      </c>
      <c r="BU33" s="21">
        <v>0</v>
      </c>
      <c r="BV33" s="21">
        <v>0.15</v>
      </c>
      <c r="BW33" s="21">
        <v>0.02</v>
      </c>
      <c r="BX33" s="21">
        <v>0</v>
      </c>
      <c r="BY33" s="21">
        <v>0</v>
      </c>
      <c r="BZ33" s="21">
        <v>0</v>
      </c>
      <c r="CA33" s="21">
        <v>0</v>
      </c>
      <c r="CB33" s="21">
        <v>14.57</v>
      </c>
      <c r="CD33" s="21">
        <v>0.26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1">
        <v>0</v>
      </c>
      <c r="CM33" s="21">
        <v>0</v>
      </c>
      <c r="CN33" s="21">
        <v>0</v>
      </c>
      <c r="CO33" s="21">
        <v>0</v>
      </c>
      <c r="CP33" s="21">
        <v>0</v>
      </c>
    </row>
    <row r="34" spans="1:94" s="31" customFormat="1" x14ac:dyDescent="0.25">
      <c r="A34" s="31" t="str">
        <f>"-"</f>
        <v>-</v>
      </c>
      <c r="B34" s="32" t="s">
        <v>97</v>
      </c>
      <c r="C34" s="31" t="str">
        <f>"31"</f>
        <v>31</v>
      </c>
      <c r="D34" s="31">
        <v>2.0499999999999998</v>
      </c>
      <c r="E34" s="31">
        <v>0</v>
      </c>
      <c r="F34" s="31">
        <v>0.2</v>
      </c>
      <c r="G34" s="31">
        <v>0.2</v>
      </c>
      <c r="H34" s="31">
        <v>14.54</v>
      </c>
      <c r="I34" s="33">
        <v>69.409309999999991</v>
      </c>
      <c r="J34" s="31">
        <v>0</v>
      </c>
      <c r="K34" s="31">
        <v>0</v>
      </c>
      <c r="L34" s="31">
        <v>0</v>
      </c>
      <c r="M34" s="31">
        <v>0</v>
      </c>
      <c r="N34" s="31">
        <v>0.34</v>
      </c>
      <c r="O34" s="31">
        <v>14.14</v>
      </c>
      <c r="P34" s="31">
        <v>0.06</v>
      </c>
      <c r="Q34" s="31">
        <v>0</v>
      </c>
      <c r="R34" s="31">
        <v>0</v>
      </c>
      <c r="S34" s="31">
        <v>0</v>
      </c>
      <c r="T34" s="31">
        <v>0.56000000000000005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157.77000000000001</v>
      </c>
      <c r="AN34" s="31">
        <v>52.32</v>
      </c>
      <c r="AO34" s="31">
        <v>31.02</v>
      </c>
      <c r="AP34" s="31">
        <v>62.03</v>
      </c>
      <c r="AQ34" s="31">
        <v>23.46</v>
      </c>
      <c r="AR34" s="31">
        <v>112.2</v>
      </c>
      <c r="AS34" s="31">
        <v>69.58</v>
      </c>
      <c r="AT34" s="31">
        <v>97.09</v>
      </c>
      <c r="AU34" s="31">
        <v>80.099999999999994</v>
      </c>
      <c r="AV34" s="31">
        <v>42.07</v>
      </c>
      <c r="AW34" s="31">
        <v>74.44</v>
      </c>
      <c r="AX34" s="31">
        <v>622.47</v>
      </c>
      <c r="AY34" s="31">
        <v>0</v>
      </c>
      <c r="AZ34" s="31">
        <v>202.81</v>
      </c>
      <c r="BA34" s="31">
        <v>88.19</v>
      </c>
      <c r="BB34" s="31">
        <v>58.52</v>
      </c>
      <c r="BC34" s="31">
        <v>46.39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0.02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0.02</v>
      </c>
      <c r="BT34" s="31">
        <v>0</v>
      </c>
      <c r="BU34" s="31">
        <v>0</v>
      </c>
      <c r="BV34" s="31">
        <v>0.09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12.12</v>
      </c>
      <c r="CD34" s="31">
        <v>0</v>
      </c>
      <c r="CF34" s="31">
        <v>0</v>
      </c>
      <c r="CG34" s="31">
        <v>0</v>
      </c>
      <c r="CH34" s="31">
        <v>0</v>
      </c>
      <c r="CI34" s="31">
        <v>0</v>
      </c>
      <c r="CJ34" s="31">
        <v>0</v>
      </c>
      <c r="CK34" s="31">
        <v>0</v>
      </c>
      <c r="CL34" s="31">
        <v>0</v>
      </c>
      <c r="CM34" s="31">
        <v>0</v>
      </c>
      <c r="CN34" s="31">
        <v>0</v>
      </c>
      <c r="CO34" s="31">
        <v>0</v>
      </c>
      <c r="CP34" s="31">
        <v>0</v>
      </c>
    </row>
    <row r="35" spans="1:94" s="34" customFormat="1" x14ac:dyDescent="0.25">
      <c r="B35" s="35" t="s">
        <v>98</v>
      </c>
      <c r="C35" s="34">
        <f>C34+C33+C32+C31+C30+C29</f>
        <v>800</v>
      </c>
      <c r="D35" s="29">
        <f>SUM(D29:D34)</f>
        <v>27.000000000000004</v>
      </c>
      <c r="E35" s="29">
        <f t="shared" ref="E35" si="64">SUM(E29:E34)</f>
        <v>15.649999999999999</v>
      </c>
      <c r="F35" s="29">
        <f t="shared" ref="F35" si="65">SUM(F29:F34)</f>
        <v>31.109999999999996</v>
      </c>
      <c r="G35" s="29">
        <f t="shared" ref="G35" si="66">SUM(G29:G34)</f>
        <v>5.8999999999999995</v>
      </c>
      <c r="H35" s="29">
        <f t="shared" ref="H35" si="67">SUM(H29:H34)</f>
        <v>113.13999999999999</v>
      </c>
      <c r="I35" s="29">
        <f t="shared" ref="I35" si="68">SUM(I29:I34)</f>
        <v>802.95930999999996</v>
      </c>
      <c r="J35" s="29">
        <f t="shared" ref="J35" si="69">SUM(J29:J34)</f>
        <v>12.38</v>
      </c>
      <c r="K35" s="29">
        <f t="shared" ref="K35" si="70">SUM(K29:K34)</f>
        <v>3.6</v>
      </c>
      <c r="L35" s="29">
        <f t="shared" ref="L35" si="71">SUM(L29:L34)</f>
        <v>0</v>
      </c>
      <c r="M35" s="29">
        <f t="shared" ref="M35" si="72">SUM(M29:M34)</f>
        <v>0</v>
      </c>
      <c r="N35" s="29">
        <f t="shared" ref="N35" si="73">SUM(N29:N34)</f>
        <v>13.879999999999999</v>
      </c>
      <c r="O35" s="29">
        <f t="shared" ref="O35" si="74">SUM(O29:O34)</f>
        <v>35.94</v>
      </c>
      <c r="P35" s="29">
        <f t="shared" ref="P35" si="75">SUM(P29:P34)</f>
        <v>4.95</v>
      </c>
      <c r="Q35" s="29">
        <f t="shared" ref="Q35" si="76">SUM(Q29:Q34)</f>
        <v>0</v>
      </c>
      <c r="R35" s="29">
        <f t="shared" ref="R35" si="77">SUM(R29:R34)</f>
        <v>0</v>
      </c>
      <c r="S35" s="29">
        <f t="shared" ref="S35" si="78">SUM(S29:S34)</f>
        <v>0.6100000000000001</v>
      </c>
      <c r="T35" s="29">
        <f t="shared" ref="T35" si="79">SUM(T29:T34)</f>
        <v>4.3000000000000007</v>
      </c>
      <c r="U35" s="29">
        <f t="shared" ref="U35" si="80">SUM(U29:U34)</f>
        <v>480.36</v>
      </c>
      <c r="V35" s="29">
        <f t="shared" ref="V35" si="81">SUM(V29:V34)</f>
        <v>677.0100000000001</v>
      </c>
      <c r="W35" s="29">
        <f t="shared" ref="W35" si="82">SUM(W29:W34)</f>
        <v>79.31</v>
      </c>
      <c r="X35" s="29">
        <f t="shared" ref="X35" si="83">SUM(X29:X34)</f>
        <v>60.95</v>
      </c>
      <c r="Y35" s="29">
        <f t="shared" ref="Y35" si="84">SUM(Y29:Y34)</f>
        <v>250.53000000000003</v>
      </c>
      <c r="Z35" s="29">
        <f t="shared" ref="Z35" si="85">SUM(Z29:Z34)</f>
        <v>3.75</v>
      </c>
      <c r="AA35" s="29">
        <f t="shared" ref="AA35" si="86">SUM(AA29:AA34)</f>
        <v>82.9</v>
      </c>
      <c r="AB35" s="29">
        <f t="shared" ref="AB35" si="87">SUM(AB29:AB34)</f>
        <v>1721.2199999999998</v>
      </c>
      <c r="AC35" s="29">
        <f t="shared" ref="AC35" si="88">SUM(AC29:AC34)</f>
        <v>496.98</v>
      </c>
      <c r="AD35" s="29">
        <f t="shared" ref="AD35" si="89">SUM(AD29:AD34)</f>
        <v>3.55</v>
      </c>
      <c r="AE35" s="29">
        <f t="shared" ref="AE35" si="90">SUM(AE29:AE34)</f>
        <v>0.16999999999999998</v>
      </c>
      <c r="AF35" s="29">
        <f t="shared" ref="AF35" si="91">SUM(AF29:AF34)</f>
        <v>0.19999999999999998</v>
      </c>
      <c r="AG35" s="29">
        <f t="shared" ref="AG35" si="92">SUM(AG29:AG34)</f>
        <v>6.37</v>
      </c>
      <c r="AH35" s="29">
        <f t="shared" ref="AH35" si="93">SUM(AH29:AH34)</f>
        <v>12.589999999999998</v>
      </c>
      <c r="AI35" s="29">
        <f t="shared" ref="AI35" si="94">SUM(AI29:AI34)</f>
        <v>17.510000000000002</v>
      </c>
      <c r="AJ35" s="34">
        <v>0</v>
      </c>
      <c r="AK35" s="34">
        <v>42.23</v>
      </c>
      <c r="AL35" s="34">
        <v>42.54</v>
      </c>
      <c r="AM35" s="34">
        <v>414.73</v>
      </c>
      <c r="AN35" s="34">
        <v>240.73</v>
      </c>
      <c r="AO35" s="34">
        <v>89.96</v>
      </c>
      <c r="AP35" s="34">
        <v>210.93</v>
      </c>
      <c r="AQ35" s="34">
        <v>76.72</v>
      </c>
      <c r="AR35" s="34">
        <v>316.58</v>
      </c>
      <c r="AS35" s="34">
        <v>259.27999999999997</v>
      </c>
      <c r="AT35" s="34">
        <v>318.95999999999998</v>
      </c>
      <c r="AU35" s="34">
        <v>569.15</v>
      </c>
      <c r="AV35" s="34">
        <v>124.88</v>
      </c>
      <c r="AW35" s="34">
        <v>243.79</v>
      </c>
      <c r="AX35" s="34">
        <v>1959.07</v>
      </c>
      <c r="AY35" s="34">
        <v>0</v>
      </c>
      <c r="AZ35" s="34">
        <v>460.05</v>
      </c>
      <c r="BA35" s="34">
        <v>273.38</v>
      </c>
      <c r="BB35" s="34">
        <v>192.28</v>
      </c>
      <c r="BC35" s="34">
        <v>114.15</v>
      </c>
      <c r="BD35" s="34">
        <v>0.42</v>
      </c>
      <c r="BE35" s="34">
        <v>0.13</v>
      </c>
      <c r="BF35" s="34">
        <v>0.09</v>
      </c>
      <c r="BG35" s="34">
        <v>0.22</v>
      </c>
      <c r="BH35" s="34">
        <v>0.27</v>
      </c>
      <c r="BI35" s="34">
        <v>1.03</v>
      </c>
      <c r="BJ35" s="34">
        <v>0</v>
      </c>
      <c r="BK35" s="34">
        <v>3.4</v>
      </c>
      <c r="BL35" s="34">
        <v>0</v>
      </c>
      <c r="BM35" s="34">
        <v>1.1200000000000001</v>
      </c>
      <c r="BN35" s="34">
        <v>0.02</v>
      </c>
      <c r="BO35" s="34">
        <v>0.03</v>
      </c>
      <c r="BP35" s="34">
        <v>0</v>
      </c>
      <c r="BQ35" s="34">
        <v>0.15</v>
      </c>
      <c r="BR35" s="34">
        <v>0.34</v>
      </c>
      <c r="BS35" s="34">
        <v>3.79</v>
      </c>
      <c r="BT35" s="34">
        <v>0</v>
      </c>
      <c r="BU35" s="34">
        <v>0</v>
      </c>
      <c r="BV35" s="34">
        <v>3.35</v>
      </c>
      <c r="BW35" s="34">
        <v>0.04</v>
      </c>
      <c r="BX35" s="34">
        <v>0</v>
      </c>
      <c r="BY35" s="34">
        <v>0</v>
      </c>
      <c r="BZ35" s="34">
        <v>0</v>
      </c>
      <c r="CA35" s="34">
        <v>0</v>
      </c>
      <c r="CB35" s="34">
        <v>914.22</v>
      </c>
      <c r="CC35" s="34">
        <f>$I$35/$I$36*100</f>
        <v>100</v>
      </c>
      <c r="CD35" s="34">
        <v>500.43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34">
        <v>0</v>
      </c>
      <c r="CO35" s="34">
        <v>0</v>
      </c>
      <c r="CP35" s="34">
        <v>0.5</v>
      </c>
    </row>
    <row r="36" spans="1:94" s="34" customFormat="1" x14ac:dyDescent="0.25">
      <c r="B36" s="35" t="s">
        <v>89</v>
      </c>
      <c r="D36" s="29">
        <f>D35</f>
        <v>27.000000000000004</v>
      </c>
      <c r="E36" s="29">
        <f t="shared" ref="E36" si="95">E35</f>
        <v>15.649999999999999</v>
      </c>
      <c r="F36" s="29">
        <f t="shared" ref="F36" si="96">F35</f>
        <v>31.109999999999996</v>
      </c>
      <c r="G36" s="29">
        <f t="shared" ref="G36" si="97">G35</f>
        <v>5.8999999999999995</v>
      </c>
      <c r="H36" s="29">
        <f t="shared" ref="H36" si="98">H35</f>
        <v>113.13999999999999</v>
      </c>
      <c r="I36" s="29">
        <f t="shared" ref="I36" si="99">I35</f>
        <v>802.95930999999996</v>
      </c>
      <c r="J36" s="29">
        <f t="shared" ref="J36" si="100">J35</f>
        <v>12.38</v>
      </c>
      <c r="K36" s="29">
        <f t="shared" ref="K36" si="101">K35</f>
        <v>3.6</v>
      </c>
      <c r="L36" s="29">
        <f t="shared" ref="L36" si="102">L35</f>
        <v>0</v>
      </c>
      <c r="M36" s="29">
        <f t="shared" ref="M36" si="103">M35</f>
        <v>0</v>
      </c>
      <c r="N36" s="29">
        <f t="shared" ref="N36" si="104">N35</f>
        <v>13.879999999999999</v>
      </c>
      <c r="O36" s="29">
        <f t="shared" ref="O36" si="105">O35</f>
        <v>35.94</v>
      </c>
      <c r="P36" s="29">
        <f t="shared" ref="P36" si="106">P35</f>
        <v>4.95</v>
      </c>
      <c r="Q36" s="29">
        <f t="shared" ref="Q36" si="107">Q35</f>
        <v>0</v>
      </c>
      <c r="R36" s="29">
        <f t="shared" ref="R36" si="108">R35</f>
        <v>0</v>
      </c>
      <c r="S36" s="29">
        <f t="shared" ref="S36" si="109">S35</f>
        <v>0.6100000000000001</v>
      </c>
      <c r="T36" s="29">
        <f t="shared" ref="T36" si="110">T35</f>
        <v>4.3000000000000007</v>
      </c>
      <c r="U36" s="29">
        <f t="shared" ref="U36" si="111">U35</f>
        <v>480.36</v>
      </c>
      <c r="V36" s="29">
        <f t="shared" ref="V36" si="112">V35</f>
        <v>677.0100000000001</v>
      </c>
      <c r="W36" s="29">
        <f t="shared" ref="W36" si="113">W35</f>
        <v>79.31</v>
      </c>
      <c r="X36" s="29">
        <f t="shared" ref="X36" si="114">X35</f>
        <v>60.95</v>
      </c>
      <c r="Y36" s="29">
        <f t="shared" ref="Y36" si="115">Y35</f>
        <v>250.53000000000003</v>
      </c>
      <c r="Z36" s="29">
        <f t="shared" ref="Z36" si="116">Z35</f>
        <v>3.75</v>
      </c>
      <c r="AA36" s="29">
        <f t="shared" ref="AA36" si="117">AA35</f>
        <v>82.9</v>
      </c>
      <c r="AB36" s="29">
        <f t="shared" ref="AB36" si="118">AB35</f>
        <v>1721.2199999999998</v>
      </c>
      <c r="AC36" s="29">
        <f t="shared" ref="AC36" si="119">AC35</f>
        <v>496.98</v>
      </c>
      <c r="AD36" s="29">
        <f t="shared" ref="AD36" si="120">AD35</f>
        <v>3.55</v>
      </c>
      <c r="AE36" s="29">
        <f t="shared" ref="AE36" si="121">AE35</f>
        <v>0.16999999999999998</v>
      </c>
      <c r="AF36" s="29">
        <f t="shared" ref="AF36" si="122">AF35</f>
        <v>0.19999999999999998</v>
      </c>
      <c r="AG36" s="29">
        <f t="shared" ref="AG36" si="123">AG35</f>
        <v>6.37</v>
      </c>
      <c r="AH36" s="29">
        <f t="shared" ref="AH36" si="124">AH35</f>
        <v>12.589999999999998</v>
      </c>
      <c r="AI36" s="29">
        <f t="shared" ref="AI36" si="125">AI35</f>
        <v>17.510000000000002</v>
      </c>
      <c r="AJ36" s="34">
        <v>0</v>
      </c>
      <c r="AK36" s="34">
        <v>42.23</v>
      </c>
      <c r="AL36" s="34">
        <v>42.54</v>
      </c>
      <c r="AM36" s="34">
        <v>414.73</v>
      </c>
      <c r="AN36" s="34">
        <v>240.73</v>
      </c>
      <c r="AO36" s="34">
        <v>89.96</v>
      </c>
      <c r="AP36" s="34">
        <v>210.93</v>
      </c>
      <c r="AQ36" s="34">
        <v>76.72</v>
      </c>
      <c r="AR36" s="34">
        <v>316.58</v>
      </c>
      <c r="AS36" s="34">
        <v>259.27999999999997</v>
      </c>
      <c r="AT36" s="34">
        <v>318.95999999999998</v>
      </c>
      <c r="AU36" s="34">
        <v>569.15</v>
      </c>
      <c r="AV36" s="34">
        <v>124.88</v>
      </c>
      <c r="AW36" s="34">
        <v>243.79</v>
      </c>
      <c r="AX36" s="34">
        <v>1959.07</v>
      </c>
      <c r="AY36" s="34">
        <v>0</v>
      </c>
      <c r="AZ36" s="34">
        <v>460.05</v>
      </c>
      <c r="BA36" s="34">
        <v>273.38</v>
      </c>
      <c r="BB36" s="34">
        <v>192.28</v>
      </c>
      <c r="BC36" s="34">
        <v>114.15</v>
      </c>
      <c r="BD36" s="34">
        <v>0.42</v>
      </c>
      <c r="BE36" s="34">
        <v>0.13</v>
      </c>
      <c r="BF36" s="34">
        <v>0.09</v>
      </c>
      <c r="BG36" s="34">
        <v>0.22</v>
      </c>
      <c r="BH36" s="34">
        <v>0.27</v>
      </c>
      <c r="BI36" s="34">
        <v>1.03</v>
      </c>
      <c r="BJ36" s="34">
        <v>0</v>
      </c>
      <c r="BK36" s="34">
        <v>3.4</v>
      </c>
      <c r="BL36" s="34">
        <v>0</v>
      </c>
      <c r="BM36" s="34">
        <v>1.1200000000000001</v>
      </c>
      <c r="BN36" s="34">
        <v>0.02</v>
      </c>
      <c r="BO36" s="34">
        <v>0.03</v>
      </c>
      <c r="BP36" s="34">
        <v>0</v>
      </c>
      <c r="BQ36" s="34">
        <v>0.15</v>
      </c>
      <c r="BR36" s="34">
        <v>0.34</v>
      </c>
      <c r="BS36" s="34">
        <v>3.79</v>
      </c>
      <c r="BT36" s="34">
        <v>0</v>
      </c>
      <c r="BU36" s="34">
        <v>0</v>
      </c>
      <c r="BV36" s="34">
        <v>3.35</v>
      </c>
      <c r="BW36" s="34">
        <v>0.04</v>
      </c>
      <c r="BX36" s="34">
        <v>0</v>
      </c>
      <c r="BY36" s="34">
        <v>0</v>
      </c>
      <c r="BZ36" s="34">
        <v>0</v>
      </c>
      <c r="CA36" s="34">
        <v>0</v>
      </c>
      <c r="CB36" s="34">
        <v>914.22</v>
      </c>
      <c r="CD36" s="34">
        <v>500.43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0.5</v>
      </c>
    </row>
    <row r="37" spans="1:94" x14ac:dyDescent="0.25">
      <c r="B37" s="30" t="s">
        <v>104</v>
      </c>
    </row>
    <row r="38" spans="1:94" x14ac:dyDescent="0.25">
      <c r="B38" s="30" t="s">
        <v>91</v>
      </c>
    </row>
    <row r="39" spans="1:94" s="21" customFormat="1" ht="47.25" x14ac:dyDescent="0.25">
      <c r="A39" s="21" t="str">
        <f>"18/2"</f>
        <v>18/2</v>
      </c>
      <c r="B39" s="22" t="s">
        <v>164</v>
      </c>
      <c r="C39" s="21" t="str">
        <f>"265"</f>
        <v>265</v>
      </c>
      <c r="D39" s="21">
        <v>6.75</v>
      </c>
      <c r="E39" s="21">
        <v>3.77</v>
      </c>
      <c r="F39" s="21">
        <v>5.8</v>
      </c>
      <c r="G39" s="21">
        <v>2.4500000000000002</v>
      </c>
      <c r="H39" s="21">
        <v>23.6</v>
      </c>
      <c r="I39" s="23">
        <v>171.72</v>
      </c>
      <c r="J39" s="21">
        <v>0.35</v>
      </c>
      <c r="K39" s="21">
        <v>1.3</v>
      </c>
      <c r="L39" s="21">
        <v>0</v>
      </c>
      <c r="M39" s="21">
        <v>0</v>
      </c>
      <c r="N39" s="21">
        <v>2.52</v>
      </c>
      <c r="O39" s="21">
        <v>19.170000000000002</v>
      </c>
      <c r="P39" s="21">
        <v>1.9</v>
      </c>
      <c r="Q39" s="21">
        <v>0</v>
      </c>
      <c r="R39" s="21">
        <v>0</v>
      </c>
      <c r="S39" s="21">
        <v>0.19</v>
      </c>
      <c r="T39" s="21">
        <v>1.53</v>
      </c>
      <c r="U39" s="21">
        <v>198.29</v>
      </c>
      <c r="V39" s="21">
        <v>447.64</v>
      </c>
      <c r="W39" s="21">
        <v>19.41</v>
      </c>
      <c r="X39" s="21">
        <v>26.07</v>
      </c>
      <c r="Y39" s="21">
        <v>89.05</v>
      </c>
      <c r="Z39" s="21">
        <v>1.28</v>
      </c>
      <c r="AA39" s="21">
        <v>8.69</v>
      </c>
      <c r="AB39" s="21">
        <v>1308.5999999999999</v>
      </c>
      <c r="AC39" s="21">
        <v>257</v>
      </c>
      <c r="AD39" s="21">
        <v>1.25</v>
      </c>
      <c r="AE39" s="21">
        <v>0.11</v>
      </c>
      <c r="AF39" s="21">
        <v>0.06</v>
      </c>
      <c r="AG39" s="21">
        <v>1.02</v>
      </c>
      <c r="AH39" s="21">
        <v>1.86</v>
      </c>
      <c r="AI39" s="21">
        <v>6.27</v>
      </c>
      <c r="AJ39" s="21">
        <v>0</v>
      </c>
      <c r="AK39" s="21">
        <v>0</v>
      </c>
      <c r="AL39" s="21">
        <v>0</v>
      </c>
      <c r="AM39" s="21">
        <v>156.88999999999999</v>
      </c>
      <c r="AN39" s="21">
        <v>82.08</v>
      </c>
      <c r="AO39" s="21">
        <v>30.25</v>
      </c>
      <c r="AP39" s="21">
        <v>76.44</v>
      </c>
      <c r="AQ39" s="21">
        <v>29.21</v>
      </c>
      <c r="AR39" s="21">
        <v>104.67</v>
      </c>
      <c r="AS39" s="21">
        <v>93.55</v>
      </c>
      <c r="AT39" s="21">
        <v>172.79</v>
      </c>
      <c r="AU39" s="21">
        <v>113.46</v>
      </c>
      <c r="AV39" s="21">
        <v>40.36</v>
      </c>
      <c r="AW39" s="21">
        <v>82.54</v>
      </c>
      <c r="AX39" s="21">
        <v>627.16999999999996</v>
      </c>
      <c r="AY39" s="21">
        <v>0</v>
      </c>
      <c r="AZ39" s="21">
        <v>165.43</v>
      </c>
      <c r="BA39" s="21">
        <v>95.3</v>
      </c>
      <c r="BB39" s="21">
        <v>59.15</v>
      </c>
      <c r="BC39" s="21">
        <v>39.43</v>
      </c>
      <c r="BD39" s="21">
        <v>0</v>
      </c>
      <c r="BE39" s="21">
        <v>0</v>
      </c>
      <c r="BF39" s="21">
        <v>0</v>
      </c>
      <c r="BG39" s="21">
        <v>0</v>
      </c>
      <c r="BH39" s="21">
        <v>0</v>
      </c>
      <c r="BI39" s="21">
        <v>0</v>
      </c>
      <c r="BJ39" s="21">
        <v>0</v>
      </c>
      <c r="BK39" s="21">
        <v>0.2</v>
      </c>
      <c r="BL39" s="21">
        <v>0</v>
      </c>
      <c r="BM39" s="21">
        <v>0.09</v>
      </c>
      <c r="BN39" s="21">
        <v>0.01</v>
      </c>
      <c r="BO39" s="21">
        <v>0.01</v>
      </c>
      <c r="BP39" s="21">
        <v>0</v>
      </c>
      <c r="BQ39" s="21">
        <v>0</v>
      </c>
      <c r="BR39" s="21">
        <v>0</v>
      </c>
      <c r="BS39" s="21">
        <v>0.57999999999999996</v>
      </c>
      <c r="BT39" s="21">
        <v>0</v>
      </c>
      <c r="BU39" s="21">
        <v>0</v>
      </c>
      <c r="BV39" s="21">
        <v>1.28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261.05</v>
      </c>
      <c r="CD39" s="21">
        <v>218.1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0.5</v>
      </c>
    </row>
    <row r="40" spans="1:94" s="21" customFormat="1" x14ac:dyDescent="0.25">
      <c r="A40" s="21" t="str">
        <f>"56"</f>
        <v>56</v>
      </c>
      <c r="B40" s="22" t="s">
        <v>105</v>
      </c>
      <c r="C40" s="21" t="str">
        <f>"100"</f>
        <v>100</v>
      </c>
      <c r="D40" s="21">
        <v>10.02</v>
      </c>
      <c r="E40" s="21">
        <v>4.7699999999999996</v>
      </c>
      <c r="F40" s="21">
        <v>12.89</v>
      </c>
      <c r="G40" s="21">
        <v>2.13</v>
      </c>
      <c r="H40" s="21">
        <v>12.64</v>
      </c>
      <c r="I40" s="23">
        <v>181.94328133333332</v>
      </c>
      <c r="J40" s="21">
        <v>4.21</v>
      </c>
      <c r="K40" s="21">
        <v>1.3</v>
      </c>
      <c r="L40" s="21">
        <v>0</v>
      </c>
      <c r="M40" s="21">
        <v>0</v>
      </c>
      <c r="N40" s="21">
        <v>5.38</v>
      </c>
      <c r="O40" s="21">
        <v>5.97</v>
      </c>
      <c r="P40" s="21">
        <v>1.29</v>
      </c>
      <c r="Q40" s="21">
        <v>0</v>
      </c>
      <c r="R40" s="21">
        <v>0</v>
      </c>
      <c r="S40" s="21">
        <v>0.72</v>
      </c>
      <c r="T40" s="21">
        <v>1.34</v>
      </c>
      <c r="U40" s="21">
        <v>28.69</v>
      </c>
      <c r="V40" s="21">
        <v>392.77</v>
      </c>
      <c r="W40" s="21">
        <v>25.47</v>
      </c>
      <c r="X40" s="21">
        <v>29.82</v>
      </c>
      <c r="Y40" s="21">
        <v>91.79</v>
      </c>
      <c r="Z40" s="21">
        <v>1.38</v>
      </c>
      <c r="AA40" s="21">
        <v>0</v>
      </c>
      <c r="AB40" s="21">
        <v>325.87</v>
      </c>
      <c r="AC40" s="21">
        <v>67.77</v>
      </c>
      <c r="AD40" s="21">
        <v>1.3</v>
      </c>
      <c r="AE40" s="21">
        <v>0.15</v>
      </c>
      <c r="AF40" s="21">
        <v>0.06</v>
      </c>
      <c r="AG40" s="21">
        <v>1.18</v>
      </c>
      <c r="AH40" s="21">
        <v>2.94</v>
      </c>
      <c r="AI40" s="21">
        <v>10.28</v>
      </c>
      <c r="AJ40" s="21">
        <v>0</v>
      </c>
      <c r="AK40" s="21">
        <v>314.58999999999997</v>
      </c>
      <c r="AL40" s="21">
        <v>265.95999999999998</v>
      </c>
      <c r="AM40" s="21">
        <v>409.09</v>
      </c>
      <c r="AN40" s="21">
        <v>430.43</v>
      </c>
      <c r="AO40" s="21">
        <v>127.78</v>
      </c>
      <c r="AP40" s="21">
        <v>239.98</v>
      </c>
      <c r="AQ40" s="21">
        <v>71.44</v>
      </c>
      <c r="AR40" s="21">
        <v>231.18</v>
      </c>
      <c r="AS40" s="21">
        <v>298.45</v>
      </c>
      <c r="AT40" s="21">
        <v>346.27</v>
      </c>
      <c r="AU40" s="21">
        <v>517.5</v>
      </c>
      <c r="AV40" s="21">
        <v>203.68</v>
      </c>
      <c r="AW40" s="21">
        <v>260.04000000000002</v>
      </c>
      <c r="AX40" s="21">
        <v>889.41</v>
      </c>
      <c r="AY40" s="21">
        <v>53.27</v>
      </c>
      <c r="AZ40" s="21">
        <v>250.89</v>
      </c>
      <c r="BA40" s="21">
        <v>238.67</v>
      </c>
      <c r="BB40" s="21">
        <v>203.79</v>
      </c>
      <c r="BC40" s="21">
        <v>75.400000000000006</v>
      </c>
      <c r="BD40" s="21">
        <v>0</v>
      </c>
      <c r="BE40" s="21">
        <v>0</v>
      </c>
      <c r="BF40" s="21">
        <v>0</v>
      </c>
      <c r="BG40" s="21">
        <v>0</v>
      </c>
      <c r="BH40" s="21">
        <v>0</v>
      </c>
      <c r="BI40" s="21">
        <v>0</v>
      </c>
      <c r="BJ40" s="21">
        <v>0</v>
      </c>
      <c r="BK40" s="21">
        <v>0.12</v>
      </c>
      <c r="BL40" s="21">
        <v>0</v>
      </c>
      <c r="BM40" s="21">
        <v>0.08</v>
      </c>
      <c r="BN40" s="21">
        <v>0.01</v>
      </c>
      <c r="BO40" s="21">
        <v>0.01</v>
      </c>
      <c r="BP40" s="21">
        <v>0</v>
      </c>
      <c r="BQ40" s="21">
        <v>0</v>
      </c>
      <c r="BR40" s="21">
        <v>0</v>
      </c>
      <c r="BS40" s="21">
        <v>0.44</v>
      </c>
      <c r="BT40" s="21">
        <v>0</v>
      </c>
      <c r="BU40" s="21">
        <v>0</v>
      </c>
      <c r="BV40" s="21">
        <v>1.2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82.78</v>
      </c>
      <c r="CD40" s="21">
        <v>54.31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0</v>
      </c>
    </row>
    <row r="41" spans="1:94" s="21" customFormat="1" x14ac:dyDescent="0.25">
      <c r="A41" s="21" t="str">
        <f>"3/3"</f>
        <v>3/3</v>
      </c>
      <c r="B41" s="22" t="s">
        <v>106</v>
      </c>
      <c r="C41" s="21" t="str">
        <f>"180"</f>
        <v>180</v>
      </c>
      <c r="D41" s="21">
        <v>3.73</v>
      </c>
      <c r="E41" s="21">
        <v>0.65</v>
      </c>
      <c r="F41" s="21">
        <v>7.78</v>
      </c>
      <c r="G41" s="21">
        <v>1.07</v>
      </c>
      <c r="H41" s="21">
        <v>26.49</v>
      </c>
      <c r="I41" s="23">
        <v>220.42</v>
      </c>
      <c r="J41" s="21">
        <v>2.73</v>
      </c>
      <c r="K41" s="21">
        <v>0.1</v>
      </c>
      <c r="L41" s="21">
        <v>0</v>
      </c>
      <c r="M41" s="21">
        <v>0</v>
      </c>
      <c r="N41" s="21">
        <v>2.58</v>
      </c>
      <c r="O41" s="21">
        <v>21.87</v>
      </c>
      <c r="P41" s="21">
        <v>2.04</v>
      </c>
      <c r="Q41" s="21">
        <v>0</v>
      </c>
      <c r="R41" s="21">
        <v>0</v>
      </c>
      <c r="S41" s="21">
        <v>0.35</v>
      </c>
      <c r="T41" s="21">
        <v>2.27</v>
      </c>
      <c r="U41" s="21">
        <v>93.41</v>
      </c>
      <c r="V41" s="21">
        <v>763.51</v>
      </c>
      <c r="W41" s="21">
        <v>40.75</v>
      </c>
      <c r="X41" s="21">
        <v>36.42</v>
      </c>
      <c r="Y41" s="21">
        <v>104.19</v>
      </c>
      <c r="Z41" s="21">
        <v>1.35</v>
      </c>
      <c r="AA41" s="21">
        <v>22.5</v>
      </c>
      <c r="AB41" s="21">
        <v>40.93</v>
      </c>
      <c r="AC41" s="21">
        <v>30.06</v>
      </c>
      <c r="AD41" s="21">
        <v>0.21</v>
      </c>
      <c r="AE41" s="21">
        <v>0.14000000000000001</v>
      </c>
      <c r="AF41" s="21">
        <v>0.12</v>
      </c>
      <c r="AG41" s="21">
        <v>1.6</v>
      </c>
      <c r="AH41" s="21">
        <v>3.11</v>
      </c>
      <c r="AI41" s="21">
        <v>6.54</v>
      </c>
      <c r="AJ41" s="21">
        <v>0</v>
      </c>
      <c r="AK41" s="21">
        <v>36.64</v>
      </c>
      <c r="AL41" s="21">
        <v>36.17</v>
      </c>
      <c r="AM41" s="21">
        <v>139.19</v>
      </c>
      <c r="AN41" s="21">
        <v>141.72</v>
      </c>
      <c r="AO41" s="21">
        <v>31.93</v>
      </c>
      <c r="AP41" s="21">
        <v>91.36</v>
      </c>
      <c r="AQ41" s="21">
        <v>41.81</v>
      </c>
      <c r="AR41" s="21">
        <v>96.1</v>
      </c>
      <c r="AS41" s="21">
        <v>90.8</v>
      </c>
      <c r="AT41" s="21">
        <v>247.35</v>
      </c>
      <c r="AU41" s="21">
        <v>110.17</v>
      </c>
      <c r="AV41" s="21">
        <v>23.04</v>
      </c>
      <c r="AW41" s="21">
        <v>64.13</v>
      </c>
      <c r="AX41" s="21">
        <v>344.65</v>
      </c>
      <c r="AY41" s="21">
        <v>0</v>
      </c>
      <c r="AZ41" s="21">
        <v>48.22</v>
      </c>
      <c r="BA41" s="21">
        <v>43.86</v>
      </c>
      <c r="BB41" s="21">
        <v>87.3</v>
      </c>
      <c r="BC41" s="21">
        <v>25.99</v>
      </c>
      <c r="BD41" s="21">
        <v>0.11</v>
      </c>
      <c r="BE41" s="21">
        <v>0.05</v>
      </c>
      <c r="BF41" s="21">
        <v>0.03</v>
      </c>
      <c r="BG41" s="21">
        <v>0.06</v>
      </c>
      <c r="BH41" s="21">
        <v>7.0000000000000007E-2</v>
      </c>
      <c r="BI41" s="21">
        <v>0.34</v>
      </c>
      <c r="BJ41" s="21">
        <v>0</v>
      </c>
      <c r="BK41" s="21">
        <v>1.05</v>
      </c>
      <c r="BL41" s="21">
        <v>0</v>
      </c>
      <c r="BM41" s="21">
        <v>0.31</v>
      </c>
      <c r="BN41" s="21">
        <v>0</v>
      </c>
      <c r="BO41" s="21">
        <v>0</v>
      </c>
      <c r="BP41" s="21">
        <v>0</v>
      </c>
      <c r="BQ41" s="21">
        <v>7.0000000000000007E-2</v>
      </c>
      <c r="BR41" s="21">
        <v>0.11</v>
      </c>
      <c r="BS41" s="21">
        <v>1.02</v>
      </c>
      <c r="BT41" s="21">
        <v>0</v>
      </c>
      <c r="BU41" s="21">
        <v>0</v>
      </c>
      <c r="BV41" s="21">
        <v>0.17</v>
      </c>
      <c r="BW41" s="21">
        <v>0</v>
      </c>
      <c r="BX41" s="21">
        <v>0</v>
      </c>
      <c r="BY41" s="21">
        <v>0</v>
      </c>
      <c r="BZ41" s="21">
        <v>0</v>
      </c>
      <c r="CA41" s="21">
        <v>0</v>
      </c>
      <c r="CB41" s="21">
        <v>148.35</v>
      </c>
      <c r="CD41" s="21">
        <v>29.32</v>
      </c>
      <c r="CF41" s="21">
        <v>0</v>
      </c>
      <c r="CG41" s="21">
        <v>0</v>
      </c>
      <c r="CH41" s="21">
        <v>0</v>
      </c>
      <c r="CI41" s="21">
        <v>0</v>
      </c>
      <c r="CJ41" s="21">
        <v>0</v>
      </c>
      <c r="CK41" s="21">
        <v>0</v>
      </c>
      <c r="CL41" s="21">
        <v>0</v>
      </c>
      <c r="CM41" s="21">
        <v>0</v>
      </c>
      <c r="CN41" s="21">
        <v>0</v>
      </c>
      <c r="CO41" s="21">
        <v>0</v>
      </c>
      <c r="CP41" s="21">
        <v>0.27</v>
      </c>
    </row>
    <row r="42" spans="1:94" s="21" customFormat="1" x14ac:dyDescent="0.25">
      <c r="A42" s="21" t="str">
        <f>"3/10"</f>
        <v>3/10</v>
      </c>
      <c r="B42" s="22" t="s">
        <v>107</v>
      </c>
      <c r="C42" s="21" t="str">
        <f>"200"</f>
        <v>200</v>
      </c>
      <c r="D42" s="21">
        <v>0.35</v>
      </c>
      <c r="E42" s="21">
        <v>0</v>
      </c>
      <c r="F42" s="21">
        <v>0.35</v>
      </c>
      <c r="G42" s="21">
        <v>0.35</v>
      </c>
      <c r="H42" s="21">
        <v>19.940000000000001</v>
      </c>
      <c r="I42" s="23">
        <v>79.958719999999985</v>
      </c>
      <c r="J42" s="21">
        <v>0.09</v>
      </c>
      <c r="K42" s="21">
        <v>0</v>
      </c>
      <c r="L42" s="21">
        <v>0</v>
      </c>
      <c r="M42" s="21">
        <v>0</v>
      </c>
      <c r="N42" s="21">
        <v>17.72</v>
      </c>
      <c r="O42" s="21">
        <v>0.68</v>
      </c>
      <c r="P42" s="21">
        <v>1.54</v>
      </c>
      <c r="Q42" s="21">
        <v>0</v>
      </c>
      <c r="R42" s="21">
        <v>0</v>
      </c>
      <c r="S42" s="21">
        <v>0.72</v>
      </c>
      <c r="T42" s="21">
        <v>0.46</v>
      </c>
      <c r="U42" s="21">
        <v>23.27</v>
      </c>
      <c r="V42" s="21">
        <v>248</v>
      </c>
      <c r="W42" s="21">
        <v>14.26</v>
      </c>
      <c r="X42" s="21">
        <v>7.7</v>
      </c>
      <c r="Y42" s="21">
        <v>9.2100000000000009</v>
      </c>
      <c r="Z42" s="21">
        <v>1.95</v>
      </c>
      <c r="AA42" s="21">
        <v>0</v>
      </c>
      <c r="AB42" s="21">
        <v>24.3</v>
      </c>
      <c r="AC42" s="21">
        <v>4.5</v>
      </c>
      <c r="AD42" s="21">
        <v>0.18</v>
      </c>
      <c r="AE42" s="21">
        <v>0.02</v>
      </c>
      <c r="AF42" s="21">
        <v>0.02</v>
      </c>
      <c r="AG42" s="21">
        <v>0.23</v>
      </c>
      <c r="AH42" s="21">
        <v>0.36</v>
      </c>
      <c r="AI42" s="21">
        <v>3.6</v>
      </c>
      <c r="AJ42" s="21">
        <v>0</v>
      </c>
      <c r="AK42" s="21">
        <v>0</v>
      </c>
      <c r="AL42" s="21">
        <v>0</v>
      </c>
      <c r="AM42" s="21">
        <v>16.760000000000002</v>
      </c>
      <c r="AN42" s="21">
        <v>15.88</v>
      </c>
      <c r="AO42" s="21">
        <v>2.65</v>
      </c>
      <c r="AP42" s="21">
        <v>9.6999999999999993</v>
      </c>
      <c r="AQ42" s="21">
        <v>2.65</v>
      </c>
      <c r="AR42" s="21">
        <v>7.94</v>
      </c>
      <c r="AS42" s="21">
        <v>14.99</v>
      </c>
      <c r="AT42" s="21">
        <v>8.82</v>
      </c>
      <c r="AU42" s="21">
        <v>68.8</v>
      </c>
      <c r="AV42" s="21">
        <v>6.17</v>
      </c>
      <c r="AW42" s="21">
        <v>12.35</v>
      </c>
      <c r="AX42" s="21">
        <v>37.04</v>
      </c>
      <c r="AY42" s="21">
        <v>0</v>
      </c>
      <c r="AZ42" s="21">
        <v>11.47</v>
      </c>
      <c r="BA42" s="21">
        <v>14.11</v>
      </c>
      <c r="BB42" s="21">
        <v>5.29</v>
      </c>
      <c r="BC42" s="21">
        <v>4.41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287.68</v>
      </c>
      <c r="CD42" s="21">
        <v>4.05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10</v>
      </c>
      <c r="CP42" s="21">
        <v>0</v>
      </c>
    </row>
    <row r="43" spans="1:94" s="21" customFormat="1" x14ac:dyDescent="0.25">
      <c r="A43" s="21" t="str">
        <f>"-"</f>
        <v>-</v>
      </c>
      <c r="B43" s="22" t="s">
        <v>96</v>
      </c>
      <c r="C43" s="21" t="str">
        <f>"31"</f>
        <v>31</v>
      </c>
      <c r="D43" s="21">
        <v>2.0499999999999998</v>
      </c>
      <c r="E43" s="21">
        <v>0</v>
      </c>
      <c r="F43" s="21">
        <v>0.37</v>
      </c>
      <c r="G43" s="21">
        <v>0.37</v>
      </c>
      <c r="H43" s="21">
        <v>12.93</v>
      </c>
      <c r="I43" s="23">
        <v>59.947799999999994</v>
      </c>
      <c r="J43" s="21">
        <v>0.06</v>
      </c>
      <c r="K43" s="21">
        <v>0</v>
      </c>
      <c r="L43" s="21">
        <v>0</v>
      </c>
      <c r="M43" s="21">
        <v>0</v>
      </c>
      <c r="N43" s="21">
        <v>0.37</v>
      </c>
      <c r="O43" s="21">
        <v>9.98</v>
      </c>
      <c r="P43" s="21">
        <v>2.57</v>
      </c>
      <c r="Q43" s="21">
        <v>0</v>
      </c>
      <c r="R43" s="21">
        <v>0</v>
      </c>
      <c r="S43" s="21">
        <v>0.31</v>
      </c>
      <c r="T43" s="21">
        <v>0.78</v>
      </c>
      <c r="U43" s="21">
        <v>189.1</v>
      </c>
      <c r="V43" s="21">
        <v>75.95</v>
      </c>
      <c r="W43" s="21">
        <v>10.85</v>
      </c>
      <c r="X43" s="21">
        <v>14.57</v>
      </c>
      <c r="Y43" s="21">
        <v>48.98</v>
      </c>
      <c r="Z43" s="21">
        <v>1.21</v>
      </c>
      <c r="AA43" s="21">
        <v>0</v>
      </c>
      <c r="AB43" s="21">
        <v>1.55</v>
      </c>
      <c r="AC43" s="21">
        <v>0.31</v>
      </c>
      <c r="AD43" s="21">
        <v>0.43</v>
      </c>
      <c r="AE43" s="21">
        <v>0.06</v>
      </c>
      <c r="AF43" s="21">
        <v>0.02</v>
      </c>
      <c r="AG43" s="21">
        <v>0.22</v>
      </c>
      <c r="AH43" s="21">
        <v>0.62</v>
      </c>
      <c r="AI43" s="21">
        <v>0</v>
      </c>
      <c r="AJ43" s="21">
        <v>0</v>
      </c>
      <c r="AK43" s="21">
        <v>0</v>
      </c>
      <c r="AL43" s="21">
        <v>0</v>
      </c>
      <c r="AM43" s="21">
        <v>132.37</v>
      </c>
      <c r="AN43" s="21">
        <v>69.13</v>
      </c>
      <c r="AO43" s="21">
        <v>28.83</v>
      </c>
      <c r="AP43" s="21">
        <v>61.38</v>
      </c>
      <c r="AQ43" s="21">
        <v>24.8</v>
      </c>
      <c r="AR43" s="21">
        <v>115.01</v>
      </c>
      <c r="AS43" s="21">
        <v>92.07</v>
      </c>
      <c r="AT43" s="21">
        <v>90.21</v>
      </c>
      <c r="AU43" s="21">
        <v>143.84</v>
      </c>
      <c r="AV43" s="21">
        <v>38.44</v>
      </c>
      <c r="AW43" s="21">
        <v>96.1</v>
      </c>
      <c r="AX43" s="21">
        <v>473.99</v>
      </c>
      <c r="AY43" s="21">
        <v>0</v>
      </c>
      <c r="AZ43" s="21">
        <v>163.06</v>
      </c>
      <c r="BA43" s="21">
        <v>90.21</v>
      </c>
      <c r="BB43" s="21">
        <v>55.8</v>
      </c>
      <c r="BC43" s="21">
        <v>40.299999999999997</v>
      </c>
      <c r="BD43" s="21">
        <v>0</v>
      </c>
      <c r="BE43" s="21">
        <v>0</v>
      </c>
      <c r="BF43" s="21">
        <v>0</v>
      </c>
      <c r="BG43" s="21">
        <v>0</v>
      </c>
      <c r="BH43" s="21">
        <v>0</v>
      </c>
      <c r="BI43" s="21">
        <v>0</v>
      </c>
      <c r="BJ43" s="21">
        <v>0</v>
      </c>
      <c r="BK43" s="21">
        <v>0.04</v>
      </c>
      <c r="BL43" s="21">
        <v>0</v>
      </c>
      <c r="BM43" s="21">
        <v>0</v>
      </c>
      <c r="BN43" s="21">
        <v>0.01</v>
      </c>
      <c r="BO43" s="21">
        <v>0</v>
      </c>
      <c r="BP43" s="21">
        <v>0</v>
      </c>
      <c r="BQ43" s="21">
        <v>0</v>
      </c>
      <c r="BR43" s="21">
        <v>0</v>
      </c>
      <c r="BS43" s="21">
        <v>0.03</v>
      </c>
      <c r="BT43" s="21">
        <v>0</v>
      </c>
      <c r="BU43" s="21">
        <v>0</v>
      </c>
      <c r="BV43" s="21">
        <v>0.15</v>
      </c>
      <c r="BW43" s="21">
        <v>0.02</v>
      </c>
      <c r="BX43" s="21">
        <v>0</v>
      </c>
      <c r="BY43" s="21">
        <v>0</v>
      </c>
      <c r="BZ43" s="21">
        <v>0</v>
      </c>
      <c r="CA43" s="21">
        <v>0</v>
      </c>
      <c r="CB43" s="21">
        <v>14.57</v>
      </c>
      <c r="CD43" s="21">
        <v>0.26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</row>
    <row r="44" spans="1:94" s="31" customFormat="1" x14ac:dyDescent="0.25">
      <c r="A44" s="31" t="str">
        <f>"-"</f>
        <v>-</v>
      </c>
      <c r="B44" s="32" t="s">
        <v>97</v>
      </c>
      <c r="C44" s="31" t="str">
        <f>"62"</f>
        <v>62</v>
      </c>
      <c r="D44" s="31">
        <v>4.0999999999999996</v>
      </c>
      <c r="E44" s="31">
        <v>0</v>
      </c>
      <c r="F44" s="31">
        <v>0.41</v>
      </c>
      <c r="G44" s="31">
        <v>0.41</v>
      </c>
      <c r="H44" s="31">
        <v>29.08</v>
      </c>
      <c r="I44" s="33">
        <v>138.81861999999998</v>
      </c>
      <c r="J44" s="31">
        <v>0</v>
      </c>
      <c r="K44" s="31">
        <v>0</v>
      </c>
      <c r="L44" s="31">
        <v>0</v>
      </c>
      <c r="M44" s="31">
        <v>0</v>
      </c>
      <c r="N44" s="31">
        <v>0.68</v>
      </c>
      <c r="O44" s="31">
        <v>28.27</v>
      </c>
      <c r="P44" s="31">
        <v>0.12</v>
      </c>
      <c r="Q44" s="31">
        <v>0</v>
      </c>
      <c r="R44" s="31">
        <v>0</v>
      </c>
      <c r="S44" s="31">
        <v>0</v>
      </c>
      <c r="T44" s="31">
        <v>1.1200000000000001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315.55</v>
      </c>
      <c r="AN44" s="31">
        <v>104.64</v>
      </c>
      <c r="AO44" s="31">
        <v>62.03</v>
      </c>
      <c r="AP44" s="31">
        <v>124.06</v>
      </c>
      <c r="AQ44" s="31">
        <v>46.93</v>
      </c>
      <c r="AR44" s="31">
        <v>224.39</v>
      </c>
      <c r="AS44" s="31">
        <v>139.16999999999999</v>
      </c>
      <c r="AT44" s="31">
        <v>194.18</v>
      </c>
      <c r="AU44" s="31">
        <v>160.19999999999999</v>
      </c>
      <c r="AV44" s="31">
        <v>84.15</v>
      </c>
      <c r="AW44" s="31">
        <v>148.87</v>
      </c>
      <c r="AX44" s="31">
        <v>1244.94</v>
      </c>
      <c r="AY44" s="31">
        <v>0</v>
      </c>
      <c r="AZ44" s="31">
        <v>405.63</v>
      </c>
      <c r="BA44" s="31">
        <v>176.38</v>
      </c>
      <c r="BB44" s="31">
        <v>117.05</v>
      </c>
      <c r="BC44" s="31">
        <v>92.78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0.05</v>
      </c>
      <c r="BL44" s="3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0.04</v>
      </c>
      <c r="BT44" s="31">
        <v>0</v>
      </c>
      <c r="BU44" s="31">
        <v>0</v>
      </c>
      <c r="BV44" s="31">
        <v>0.17</v>
      </c>
      <c r="BW44" s="31">
        <v>0.01</v>
      </c>
      <c r="BX44" s="31">
        <v>0</v>
      </c>
      <c r="BY44" s="31">
        <v>0</v>
      </c>
      <c r="BZ44" s="31">
        <v>0</v>
      </c>
      <c r="CA44" s="31">
        <v>0</v>
      </c>
      <c r="CB44" s="31">
        <v>24.24</v>
      </c>
      <c r="CD44" s="31">
        <v>0</v>
      </c>
      <c r="CF44" s="31">
        <v>0</v>
      </c>
      <c r="CG44" s="31">
        <v>0</v>
      </c>
      <c r="CH44" s="31">
        <v>0</v>
      </c>
      <c r="CI44" s="31">
        <v>0</v>
      </c>
      <c r="CJ44" s="31">
        <v>0</v>
      </c>
      <c r="CK44" s="31">
        <v>0</v>
      </c>
      <c r="CL44" s="31">
        <v>0</v>
      </c>
      <c r="CM44" s="31">
        <v>0</v>
      </c>
      <c r="CN44" s="31">
        <v>0</v>
      </c>
      <c r="CO44" s="31">
        <v>0</v>
      </c>
      <c r="CP44" s="31">
        <v>0</v>
      </c>
    </row>
    <row r="45" spans="1:94" s="34" customFormat="1" x14ac:dyDescent="0.25">
      <c r="B45" s="35" t="s">
        <v>98</v>
      </c>
      <c r="C45" s="34">
        <f>C44+C43+C42+C41+C40+C39</f>
        <v>838</v>
      </c>
      <c r="D45" s="29">
        <f>SUM(D39:D44)</f>
        <v>27</v>
      </c>
      <c r="E45" s="29">
        <f t="shared" ref="E45" si="126">SUM(E39:E44)</f>
        <v>9.19</v>
      </c>
      <c r="F45" s="29">
        <f t="shared" ref="F45" si="127">SUM(F39:F44)</f>
        <v>27.600000000000005</v>
      </c>
      <c r="G45" s="29">
        <f t="shared" ref="G45" si="128">SUM(G39:G44)</f>
        <v>6.78</v>
      </c>
      <c r="H45" s="29">
        <f t="shared" ref="H45" si="129">SUM(H39:H44)</f>
        <v>124.67999999999999</v>
      </c>
      <c r="I45" s="29">
        <f t="shared" ref="I45" si="130">SUM(I39:I44)</f>
        <v>852.80842133333329</v>
      </c>
      <c r="J45" s="29">
        <f t="shared" ref="J45" si="131">SUM(J39:J44)</f>
        <v>7.4399999999999986</v>
      </c>
      <c r="K45" s="29">
        <f t="shared" ref="K45" si="132">SUM(K39:K44)</f>
        <v>2.7</v>
      </c>
      <c r="L45" s="29">
        <f t="shared" ref="L45" si="133">SUM(L39:L44)</f>
        <v>0</v>
      </c>
      <c r="M45" s="29">
        <f t="shared" ref="M45" si="134">SUM(M39:M44)</f>
        <v>0</v>
      </c>
      <c r="N45" s="29">
        <f t="shared" ref="N45" si="135">SUM(N39:N44)</f>
        <v>29.25</v>
      </c>
      <c r="O45" s="29">
        <f t="shared" ref="O45" si="136">SUM(O39:O44)</f>
        <v>85.94</v>
      </c>
      <c r="P45" s="29">
        <f t="shared" ref="P45" si="137">SUM(P39:P44)</f>
        <v>9.4599999999999991</v>
      </c>
      <c r="Q45" s="29">
        <f t="shared" ref="Q45" si="138">SUM(Q39:Q44)</f>
        <v>0</v>
      </c>
      <c r="R45" s="29">
        <f t="shared" ref="R45" si="139">SUM(R39:R44)</f>
        <v>0</v>
      </c>
      <c r="S45" s="29">
        <f t="shared" ref="S45" si="140">SUM(S39:S44)</f>
        <v>2.2899999999999996</v>
      </c>
      <c r="T45" s="29">
        <f t="shared" ref="T45" si="141">SUM(T39:T44)</f>
        <v>7.5000000000000009</v>
      </c>
      <c r="U45" s="29">
        <f t="shared" ref="U45" si="142">SUM(U39:U44)</f>
        <v>532.76</v>
      </c>
      <c r="V45" s="29">
        <f t="shared" ref="V45" si="143">SUM(V39:V44)</f>
        <v>1927.8700000000001</v>
      </c>
      <c r="W45" s="29">
        <f t="shared" ref="W45" si="144">SUM(W39:W44)</f>
        <v>110.74</v>
      </c>
      <c r="X45" s="29">
        <f t="shared" ref="X45" si="145">SUM(X39:X44)</f>
        <v>114.58000000000001</v>
      </c>
      <c r="Y45" s="29">
        <f t="shared" ref="Y45" si="146">SUM(Y39:Y44)</f>
        <v>343.21999999999997</v>
      </c>
      <c r="Z45" s="29">
        <f t="shared" ref="Z45" si="147">SUM(Z39:Z44)</f>
        <v>7.17</v>
      </c>
      <c r="AA45" s="29">
        <f t="shared" ref="AA45" si="148">SUM(AA39:AA44)</f>
        <v>31.189999999999998</v>
      </c>
      <c r="AB45" s="29">
        <f t="shared" ref="AB45" si="149">SUM(AB39:AB44)</f>
        <v>1701.2499999999998</v>
      </c>
      <c r="AC45" s="29">
        <f t="shared" ref="AC45" si="150">SUM(AC39:AC44)</f>
        <v>359.64</v>
      </c>
      <c r="AD45" s="29">
        <f t="shared" ref="AD45" si="151">SUM(AD39:AD44)</f>
        <v>3.37</v>
      </c>
      <c r="AE45" s="29">
        <f t="shared" ref="AE45" si="152">SUM(AE39:AE44)</f>
        <v>0.48000000000000004</v>
      </c>
      <c r="AF45" s="29">
        <f t="shared" ref="AF45" si="153">SUM(AF39:AF44)</f>
        <v>0.28000000000000003</v>
      </c>
      <c r="AG45" s="29">
        <f t="shared" ref="AG45" si="154">SUM(AG39:AG44)</f>
        <v>4.25</v>
      </c>
      <c r="AH45" s="29">
        <f t="shared" ref="AH45" si="155">SUM(AH39:AH44)</f>
        <v>8.8899999999999988</v>
      </c>
      <c r="AI45" s="29">
        <f t="shared" ref="AI45" si="156">SUM(AI39:AI44)</f>
        <v>26.689999999999998</v>
      </c>
      <c r="AJ45" s="34">
        <v>0</v>
      </c>
      <c r="AK45" s="34">
        <v>381.54</v>
      </c>
      <c r="AL45" s="34">
        <v>326.81</v>
      </c>
      <c r="AM45" s="34">
        <v>1200.8699999999999</v>
      </c>
      <c r="AN45" s="34">
        <v>870.67</v>
      </c>
      <c r="AO45" s="34">
        <v>289.81</v>
      </c>
      <c r="AP45" s="34">
        <v>625.49</v>
      </c>
      <c r="AQ45" s="34">
        <v>222.48</v>
      </c>
      <c r="AR45" s="34">
        <v>801.15</v>
      </c>
      <c r="AS45" s="34">
        <v>762.88</v>
      </c>
      <c r="AT45" s="34">
        <v>1088.56</v>
      </c>
      <c r="AU45" s="34">
        <v>1209.1500000000001</v>
      </c>
      <c r="AV45" s="34">
        <v>405.74</v>
      </c>
      <c r="AW45" s="34">
        <v>684.48</v>
      </c>
      <c r="AX45" s="34">
        <v>3782.9</v>
      </c>
      <c r="AY45" s="34">
        <v>53.27</v>
      </c>
      <c r="AZ45" s="34">
        <v>1065.8499999999999</v>
      </c>
      <c r="BA45" s="34">
        <v>681.81</v>
      </c>
      <c r="BB45" s="34">
        <v>541.07000000000005</v>
      </c>
      <c r="BC45" s="34">
        <v>286.77</v>
      </c>
      <c r="BD45" s="34">
        <v>0.11</v>
      </c>
      <c r="BE45" s="34">
        <v>0.05</v>
      </c>
      <c r="BF45" s="34">
        <v>0.03</v>
      </c>
      <c r="BG45" s="34">
        <v>0.06</v>
      </c>
      <c r="BH45" s="34">
        <v>7.0000000000000007E-2</v>
      </c>
      <c r="BI45" s="34">
        <v>0.34</v>
      </c>
      <c r="BJ45" s="34">
        <v>0</v>
      </c>
      <c r="BK45" s="34">
        <v>1.91</v>
      </c>
      <c r="BL45" s="34">
        <v>0</v>
      </c>
      <c r="BM45" s="34">
        <v>0.78</v>
      </c>
      <c r="BN45" s="34">
        <v>0.04</v>
      </c>
      <c r="BO45" s="34">
        <v>0.08</v>
      </c>
      <c r="BP45" s="34">
        <v>0</v>
      </c>
      <c r="BQ45" s="34">
        <v>7.0000000000000007E-2</v>
      </c>
      <c r="BR45" s="34">
        <v>0.12</v>
      </c>
      <c r="BS45" s="34">
        <v>3.78</v>
      </c>
      <c r="BT45" s="34">
        <v>0</v>
      </c>
      <c r="BU45" s="34">
        <v>0</v>
      </c>
      <c r="BV45" s="34">
        <v>7.69</v>
      </c>
      <c r="BW45" s="34">
        <v>0.04</v>
      </c>
      <c r="BX45" s="34">
        <v>0</v>
      </c>
      <c r="BY45" s="34">
        <v>0</v>
      </c>
      <c r="BZ45" s="34">
        <v>0</v>
      </c>
      <c r="CA45" s="34">
        <v>0</v>
      </c>
      <c r="CB45" s="34">
        <v>935.53</v>
      </c>
      <c r="CC45" s="34">
        <f>$I$45/$I$46*100</f>
        <v>100</v>
      </c>
      <c r="CD45" s="34">
        <v>1559.81</v>
      </c>
      <c r="CF45" s="34">
        <v>0</v>
      </c>
      <c r="CG45" s="34">
        <v>0</v>
      </c>
      <c r="CH45" s="34">
        <v>0</v>
      </c>
      <c r="CI45" s="34">
        <v>0</v>
      </c>
      <c r="CJ45" s="34">
        <v>0</v>
      </c>
      <c r="CK45" s="34">
        <v>0</v>
      </c>
      <c r="CL45" s="34">
        <v>0</v>
      </c>
      <c r="CM45" s="34">
        <v>0</v>
      </c>
      <c r="CN45" s="34">
        <v>0</v>
      </c>
      <c r="CO45" s="34">
        <v>11.13</v>
      </c>
      <c r="CP45" s="34">
        <v>0.77</v>
      </c>
    </row>
    <row r="46" spans="1:94" s="34" customFormat="1" x14ac:dyDescent="0.25">
      <c r="B46" s="35" t="s">
        <v>89</v>
      </c>
      <c r="D46" s="29">
        <f>D45</f>
        <v>27</v>
      </c>
      <c r="E46" s="29">
        <f t="shared" ref="E46" si="157">E45</f>
        <v>9.19</v>
      </c>
      <c r="F46" s="29">
        <f t="shared" ref="F46" si="158">F45</f>
        <v>27.600000000000005</v>
      </c>
      <c r="G46" s="29">
        <f t="shared" ref="G46" si="159">G45</f>
        <v>6.78</v>
      </c>
      <c r="H46" s="29">
        <f t="shared" ref="H46" si="160">H45</f>
        <v>124.67999999999999</v>
      </c>
      <c r="I46" s="29">
        <f t="shared" ref="I46" si="161">I45</f>
        <v>852.80842133333329</v>
      </c>
      <c r="J46" s="29">
        <f t="shared" ref="J46" si="162">J45</f>
        <v>7.4399999999999986</v>
      </c>
      <c r="K46" s="29">
        <f t="shared" ref="K46" si="163">K45</f>
        <v>2.7</v>
      </c>
      <c r="L46" s="29">
        <f t="shared" ref="L46" si="164">L45</f>
        <v>0</v>
      </c>
      <c r="M46" s="29">
        <f t="shared" ref="M46" si="165">M45</f>
        <v>0</v>
      </c>
      <c r="N46" s="29">
        <f t="shared" ref="N46" si="166">N45</f>
        <v>29.25</v>
      </c>
      <c r="O46" s="29">
        <f t="shared" ref="O46" si="167">O45</f>
        <v>85.94</v>
      </c>
      <c r="P46" s="29">
        <f t="shared" ref="P46" si="168">P45</f>
        <v>9.4599999999999991</v>
      </c>
      <c r="Q46" s="29">
        <f t="shared" ref="Q46" si="169">Q45</f>
        <v>0</v>
      </c>
      <c r="R46" s="29">
        <f t="shared" ref="R46" si="170">R45</f>
        <v>0</v>
      </c>
      <c r="S46" s="29">
        <f t="shared" ref="S46" si="171">S45</f>
        <v>2.2899999999999996</v>
      </c>
      <c r="T46" s="29">
        <f t="shared" ref="T46" si="172">T45</f>
        <v>7.5000000000000009</v>
      </c>
      <c r="U46" s="29">
        <f t="shared" ref="U46" si="173">U45</f>
        <v>532.76</v>
      </c>
      <c r="V46" s="29">
        <f t="shared" ref="V46" si="174">V45</f>
        <v>1927.8700000000001</v>
      </c>
      <c r="W46" s="29">
        <f t="shared" ref="W46" si="175">W45</f>
        <v>110.74</v>
      </c>
      <c r="X46" s="29">
        <f t="shared" ref="X46" si="176">X45</f>
        <v>114.58000000000001</v>
      </c>
      <c r="Y46" s="29">
        <f t="shared" ref="Y46" si="177">Y45</f>
        <v>343.21999999999997</v>
      </c>
      <c r="Z46" s="29">
        <f t="shared" ref="Z46" si="178">Z45</f>
        <v>7.17</v>
      </c>
      <c r="AA46" s="29">
        <f t="shared" ref="AA46" si="179">AA45</f>
        <v>31.189999999999998</v>
      </c>
      <c r="AB46" s="29">
        <f t="shared" ref="AB46" si="180">AB45</f>
        <v>1701.2499999999998</v>
      </c>
      <c r="AC46" s="29">
        <f t="shared" ref="AC46" si="181">AC45</f>
        <v>359.64</v>
      </c>
      <c r="AD46" s="29">
        <f t="shared" ref="AD46" si="182">AD45</f>
        <v>3.37</v>
      </c>
      <c r="AE46" s="29">
        <f t="shared" ref="AE46" si="183">AE45</f>
        <v>0.48000000000000004</v>
      </c>
      <c r="AF46" s="29">
        <f t="shared" ref="AF46" si="184">AF45</f>
        <v>0.28000000000000003</v>
      </c>
      <c r="AG46" s="29">
        <f t="shared" ref="AG46" si="185">AG45</f>
        <v>4.25</v>
      </c>
      <c r="AH46" s="29">
        <f t="shared" ref="AH46" si="186">AH45</f>
        <v>8.8899999999999988</v>
      </c>
      <c r="AI46" s="29">
        <f t="shared" ref="AI46" si="187">AI45</f>
        <v>26.689999999999998</v>
      </c>
      <c r="AJ46" s="34">
        <v>0</v>
      </c>
      <c r="AK46" s="34">
        <v>381.54</v>
      </c>
      <c r="AL46" s="34">
        <v>326.81</v>
      </c>
      <c r="AM46" s="34">
        <v>1200.8699999999999</v>
      </c>
      <c r="AN46" s="34">
        <v>870.67</v>
      </c>
      <c r="AO46" s="34">
        <v>289.81</v>
      </c>
      <c r="AP46" s="34">
        <v>625.49</v>
      </c>
      <c r="AQ46" s="34">
        <v>222.48</v>
      </c>
      <c r="AR46" s="34">
        <v>801.15</v>
      </c>
      <c r="AS46" s="34">
        <v>762.88</v>
      </c>
      <c r="AT46" s="34">
        <v>1088.56</v>
      </c>
      <c r="AU46" s="34">
        <v>1209.1500000000001</v>
      </c>
      <c r="AV46" s="34">
        <v>405.74</v>
      </c>
      <c r="AW46" s="34">
        <v>684.48</v>
      </c>
      <c r="AX46" s="34">
        <v>3782.9</v>
      </c>
      <c r="AY46" s="34">
        <v>53.27</v>
      </c>
      <c r="AZ46" s="34">
        <v>1065.8499999999999</v>
      </c>
      <c r="BA46" s="34">
        <v>681.81</v>
      </c>
      <c r="BB46" s="34">
        <v>541.07000000000005</v>
      </c>
      <c r="BC46" s="34">
        <v>286.77</v>
      </c>
      <c r="BD46" s="34">
        <v>0.11</v>
      </c>
      <c r="BE46" s="34">
        <v>0.05</v>
      </c>
      <c r="BF46" s="34">
        <v>0.03</v>
      </c>
      <c r="BG46" s="34">
        <v>0.06</v>
      </c>
      <c r="BH46" s="34">
        <v>7.0000000000000007E-2</v>
      </c>
      <c r="BI46" s="34">
        <v>0.34</v>
      </c>
      <c r="BJ46" s="34">
        <v>0</v>
      </c>
      <c r="BK46" s="34">
        <v>1.91</v>
      </c>
      <c r="BL46" s="34">
        <v>0</v>
      </c>
      <c r="BM46" s="34">
        <v>0.78</v>
      </c>
      <c r="BN46" s="34">
        <v>0.04</v>
      </c>
      <c r="BO46" s="34">
        <v>0.08</v>
      </c>
      <c r="BP46" s="34">
        <v>0</v>
      </c>
      <c r="BQ46" s="34">
        <v>7.0000000000000007E-2</v>
      </c>
      <c r="BR46" s="34">
        <v>0.12</v>
      </c>
      <c r="BS46" s="34">
        <v>3.78</v>
      </c>
      <c r="BT46" s="34">
        <v>0</v>
      </c>
      <c r="BU46" s="34">
        <v>0</v>
      </c>
      <c r="BV46" s="34">
        <v>7.69</v>
      </c>
      <c r="BW46" s="34">
        <v>0.04</v>
      </c>
      <c r="BX46" s="34">
        <v>0</v>
      </c>
      <c r="BY46" s="34">
        <v>0</v>
      </c>
      <c r="BZ46" s="34">
        <v>0</v>
      </c>
      <c r="CA46" s="34">
        <v>0</v>
      </c>
      <c r="CB46" s="34">
        <v>935.53</v>
      </c>
      <c r="CD46" s="34">
        <v>1559.81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0</v>
      </c>
      <c r="CN46" s="34">
        <v>0</v>
      </c>
      <c r="CO46" s="34">
        <v>11.13</v>
      </c>
      <c r="CP46" s="34">
        <v>0.77</v>
      </c>
    </row>
    <row r="47" spans="1:94" x14ac:dyDescent="0.25">
      <c r="B47" s="30" t="s">
        <v>108</v>
      </c>
    </row>
    <row r="48" spans="1:94" x14ac:dyDescent="0.25">
      <c r="B48" s="30" t="s">
        <v>91</v>
      </c>
    </row>
    <row r="49" spans="1:94" s="21" customFormat="1" ht="31.5" x14ac:dyDescent="0.25">
      <c r="A49" s="21" t="str">
        <f>"6/2"</f>
        <v>6/2</v>
      </c>
      <c r="B49" s="22" t="s">
        <v>109</v>
      </c>
      <c r="C49" s="21" t="str">
        <f>"250"</f>
        <v>250</v>
      </c>
      <c r="D49" s="21">
        <v>1.93</v>
      </c>
      <c r="E49" s="21">
        <v>0</v>
      </c>
      <c r="F49" s="21">
        <v>7.25</v>
      </c>
      <c r="G49" s="21">
        <v>3.17</v>
      </c>
      <c r="H49" s="21">
        <v>10.039999999999999</v>
      </c>
      <c r="I49" s="23">
        <v>71.59747317999998</v>
      </c>
      <c r="J49" s="21">
        <v>0.79</v>
      </c>
      <c r="K49" s="21">
        <v>1.63</v>
      </c>
      <c r="L49" s="21">
        <v>0</v>
      </c>
      <c r="M49" s="21">
        <v>0</v>
      </c>
      <c r="N49" s="21">
        <v>4.54</v>
      </c>
      <c r="O49" s="21">
        <v>3.5</v>
      </c>
      <c r="P49" s="21">
        <v>1.99</v>
      </c>
      <c r="Q49" s="21">
        <v>0</v>
      </c>
      <c r="R49" s="21">
        <v>0</v>
      </c>
      <c r="S49" s="21">
        <v>0.34</v>
      </c>
      <c r="T49" s="21">
        <v>1.46</v>
      </c>
      <c r="U49" s="21">
        <v>208.38</v>
      </c>
      <c r="V49" s="21">
        <v>333.08</v>
      </c>
      <c r="W49" s="21">
        <v>39.71</v>
      </c>
      <c r="X49" s="21">
        <v>20.059999999999999</v>
      </c>
      <c r="Y49" s="21">
        <v>43.47</v>
      </c>
      <c r="Z49" s="21">
        <v>0.69</v>
      </c>
      <c r="AA49" s="21">
        <v>3</v>
      </c>
      <c r="AB49" s="21">
        <v>1455.6</v>
      </c>
      <c r="AC49" s="21">
        <v>307.98</v>
      </c>
      <c r="AD49" s="21">
        <v>1.28</v>
      </c>
      <c r="AE49" s="21">
        <v>0.05</v>
      </c>
      <c r="AF49" s="21">
        <v>0.05</v>
      </c>
      <c r="AG49" s="21">
        <v>0.75</v>
      </c>
      <c r="AH49" s="21">
        <v>1.25</v>
      </c>
      <c r="AI49" s="21">
        <v>13.86</v>
      </c>
      <c r="AJ49" s="21">
        <v>0</v>
      </c>
      <c r="AK49" s="21">
        <v>0</v>
      </c>
      <c r="AL49" s="21">
        <v>0</v>
      </c>
      <c r="AM49" s="21">
        <v>55.56</v>
      </c>
      <c r="AN49" s="21">
        <v>55.3</v>
      </c>
      <c r="AO49" s="21">
        <v>16.54</v>
      </c>
      <c r="AP49" s="21">
        <v>40.35</v>
      </c>
      <c r="AQ49" s="21">
        <v>11.7</v>
      </c>
      <c r="AR49" s="21">
        <v>46.91</v>
      </c>
      <c r="AS49" s="21">
        <v>62.11</v>
      </c>
      <c r="AT49" s="21">
        <v>93.33</v>
      </c>
      <c r="AU49" s="21">
        <v>136.54</v>
      </c>
      <c r="AV49" s="21">
        <v>21.73</v>
      </c>
      <c r="AW49" s="21">
        <v>41.34</v>
      </c>
      <c r="AX49" s="21">
        <v>246.41</v>
      </c>
      <c r="AY49" s="21">
        <v>0</v>
      </c>
      <c r="AZ49" s="21">
        <v>45.95</v>
      </c>
      <c r="BA49" s="21">
        <v>45.66</v>
      </c>
      <c r="BB49" s="21">
        <v>38.97</v>
      </c>
      <c r="BC49" s="21">
        <v>16.5</v>
      </c>
      <c r="BD49" s="21">
        <v>0</v>
      </c>
      <c r="BE49" s="21">
        <v>0</v>
      </c>
      <c r="BF49" s="21">
        <v>0</v>
      </c>
      <c r="BG49" s="21">
        <v>0</v>
      </c>
      <c r="BH49" s="21">
        <v>0</v>
      </c>
      <c r="BI49" s="21">
        <v>0</v>
      </c>
      <c r="BJ49" s="21">
        <v>0</v>
      </c>
      <c r="BK49" s="21">
        <v>0.15</v>
      </c>
      <c r="BL49" s="21">
        <v>0</v>
      </c>
      <c r="BM49" s="21">
        <v>0.09</v>
      </c>
      <c r="BN49" s="21">
        <v>0.01</v>
      </c>
      <c r="BO49" s="21">
        <v>0.02</v>
      </c>
      <c r="BP49" s="21">
        <v>0</v>
      </c>
      <c r="BQ49" s="21">
        <v>0</v>
      </c>
      <c r="BR49" s="21">
        <v>0</v>
      </c>
      <c r="BS49" s="21">
        <v>0.56000000000000005</v>
      </c>
      <c r="BT49" s="21">
        <v>0</v>
      </c>
      <c r="BU49" s="21">
        <v>0</v>
      </c>
      <c r="BV49" s="21">
        <v>1.5</v>
      </c>
      <c r="BW49" s="21">
        <v>0</v>
      </c>
      <c r="BX49" s="21">
        <v>0</v>
      </c>
      <c r="BY49" s="21">
        <v>0</v>
      </c>
      <c r="BZ49" s="21">
        <v>0</v>
      </c>
      <c r="CA49" s="21">
        <v>0</v>
      </c>
      <c r="CB49" s="21">
        <v>299.7</v>
      </c>
      <c r="CD49" s="21">
        <v>245.6</v>
      </c>
      <c r="CF49" s="21">
        <v>0</v>
      </c>
      <c r="CG49" s="21">
        <v>0</v>
      </c>
      <c r="CH49" s="21">
        <v>0</v>
      </c>
      <c r="CI49" s="21">
        <v>0</v>
      </c>
      <c r="CJ49" s="21">
        <v>0</v>
      </c>
      <c r="CK49" s="21">
        <v>0</v>
      </c>
      <c r="CL49" s="21">
        <v>0</v>
      </c>
      <c r="CM49" s="21">
        <v>0</v>
      </c>
      <c r="CN49" s="21">
        <v>0</v>
      </c>
      <c r="CO49" s="21">
        <v>0</v>
      </c>
      <c r="CP49" s="21">
        <v>0.5</v>
      </c>
    </row>
    <row r="50" spans="1:94" s="21" customFormat="1" x14ac:dyDescent="0.25">
      <c r="A50" s="21" t="str">
        <f>"4/9"</f>
        <v>4/9</v>
      </c>
      <c r="B50" s="22" t="s">
        <v>110</v>
      </c>
      <c r="C50" s="21" t="str">
        <f>"250"</f>
        <v>250</v>
      </c>
      <c r="D50" s="21">
        <v>22.9</v>
      </c>
      <c r="E50" s="21">
        <v>18.84</v>
      </c>
      <c r="F50" s="21">
        <v>19.46</v>
      </c>
      <c r="G50" s="21">
        <v>2.85</v>
      </c>
      <c r="H50" s="21">
        <v>50.1</v>
      </c>
      <c r="I50" s="23">
        <v>449.17529999999988</v>
      </c>
      <c r="J50" s="21">
        <v>5.61</v>
      </c>
      <c r="K50" s="21">
        <v>1.95</v>
      </c>
      <c r="L50" s="21">
        <v>0</v>
      </c>
      <c r="M50" s="21">
        <v>0</v>
      </c>
      <c r="N50" s="21">
        <v>2.92</v>
      </c>
      <c r="O50" s="21">
        <v>42.33</v>
      </c>
      <c r="P50" s="21">
        <v>2.66</v>
      </c>
      <c r="Q50" s="21">
        <v>0</v>
      </c>
      <c r="R50" s="21">
        <v>0</v>
      </c>
      <c r="S50" s="21">
        <v>0.09</v>
      </c>
      <c r="T50" s="21">
        <v>2.17</v>
      </c>
      <c r="U50" s="21">
        <v>171.16</v>
      </c>
      <c r="V50" s="21">
        <v>189.69</v>
      </c>
      <c r="W50" s="21">
        <v>27.79</v>
      </c>
      <c r="X50" s="21">
        <v>43.99</v>
      </c>
      <c r="Y50" s="21">
        <v>207.48</v>
      </c>
      <c r="Z50" s="21">
        <v>2.15</v>
      </c>
      <c r="AA50" s="21">
        <v>40.25</v>
      </c>
      <c r="AB50" s="21">
        <v>2051.5</v>
      </c>
      <c r="AC50" s="21">
        <v>422.8</v>
      </c>
      <c r="AD50" s="21">
        <v>2.23</v>
      </c>
      <c r="AE50" s="21">
        <v>0.08</v>
      </c>
      <c r="AF50" s="21">
        <v>0.13</v>
      </c>
      <c r="AG50" s="21">
        <v>7.99</v>
      </c>
      <c r="AH50" s="21">
        <v>16.559999999999999</v>
      </c>
      <c r="AI50" s="21">
        <v>1.39</v>
      </c>
      <c r="AJ50" s="21">
        <v>0</v>
      </c>
      <c r="AK50" s="21">
        <v>0</v>
      </c>
      <c r="AL50" s="21">
        <v>0</v>
      </c>
      <c r="AM50" s="21">
        <v>330.38</v>
      </c>
      <c r="AN50" s="21">
        <v>141.54</v>
      </c>
      <c r="AO50" s="21">
        <v>84.9</v>
      </c>
      <c r="AP50" s="21">
        <v>130.18</v>
      </c>
      <c r="AQ50" s="21">
        <v>53.43</v>
      </c>
      <c r="AR50" s="21">
        <v>197.89</v>
      </c>
      <c r="AS50" s="21">
        <v>210.93</v>
      </c>
      <c r="AT50" s="21">
        <v>272.52</v>
      </c>
      <c r="AU50" s="21">
        <v>302.54000000000002</v>
      </c>
      <c r="AV50" s="21">
        <v>90.91</v>
      </c>
      <c r="AW50" s="21">
        <v>171.48</v>
      </c>
      <c r="AX50" s="21">
        <v>662.38</v>
      </c>
      <c r="AY50" s="21">
        <v>0</v>
      </c>
      <c r="AZ50" s="21">
        <v>176.86</v>
      </c>
      <c r="BA50" s="21">
        <v>177.31</v>
      </c>
      <c r="BB50" s="21">
        <v>154.13999999999999</v>
      </c>
      <c r="BC50" s="21">
        <v>73.349999999999994</v>
      </c>
      <c r="BD50" s="21">
        <v>0</v>
      </c>
      <c r="BE50" s="21">
        <v>0</v>
      </c>
      <c r="BF50" s="21">
        <v>0</v>
      </c>
      <c r="BG50" s="21">
        <v>0</v>
      </c>
      <c r="BH50" s="21">
        <v>0</v>
      </c>
      <c r="BI50" s="21">
        <v>0</v>
      </c>
      <c r="BJ50" s="21">
        <v>0</v>
      </c>
      <c r="BK50" s="21">
        <v>0.22</v>
      </c>
      <c r="BL50" s="21">
        <v>0</v>
      </c>
      <c r="BM50" s="21">
        <v>0.11</v>
      </c>
      <c r="BN50" s="21">
        <v>0.01</v>
      </c>
      <c r="BO50" s="21">
        <v>0.02</v>
      </c>
      <c r="BP50" s="21">
        <v>0</v>
      </c>
      <c r="BQ50" s="21">
        <v>0</v>
      </c>
      <c r="BR50" s="21">
        <v>0</v>
      </c>
      <c r="BS50" s="21">
        <v>0.68</v>
      </c>
      <c r="BT50" s="21">
        <v>0</v>
      </c>
      <c r="BU50" s="21">
        <v>0</v>
      </c>
      <c r="BV50" s="21">
        <v>1.42</v>
      </c>
      <c r="BW50" s="21">
        <v>0</v>
      </c>
      <c r="BX50" s="21">
        <v>0</v>
      </c>
      <c r="BY50" s="21">
        <v>0</v>
      </c>
      <c r="BZ50" s="21">
        <v>0</v>
      </c>
      <c r="CA50" s="21">
        <v>0</v>
      </c>
      <c r="CB50" s="21">
        <v>229.69</v>
      </c>
      <c r="CD50" s="21">
        <v>382.17</v>
      </c>
      <c r="CF50" s="21">
        <v>0</v>
      </c>
      <c r="CG50" s="21">
        <v>0</v>
      </c>
      <c r="CH50" s="21">
        <v>0</v>
      </c>
      <c r="CI50" s="21">
        <v>0</v>
      </c>
      <c r="CJ50" s="21">
        <v>0</v>
      </c>
      <c r="CK50" s="21">
        <v>0</v>
      </c>
      <c r="CL50" s="21">
        <v>0</v>
      </c>
      <c r="CM50" s="21">
        <v>0</v>
      </c>
      <c r="CN50" s="21">
        <v>0</v>
      </c>
      <c r="CO50" s="21">
        <v>0</v>
      </c>
      <c r="CP50" s="21">
        <v>0.5</v>
      </c>
    </row>
    <row r="51" spans="1:94" s="21" customFormat="1" x14ac:dyDescent="0.25">
      <c r="A51" s="21" t="str">
        <f>"-"</f>
        <v>-</v>
      </c>
      <c r="B51" s="22" t="s">
        <v>111</v>
      </c>
      <c r="C51" s="21" t="str">
        <f>"200"</f>
        <v>200</v>
      </c>
      <c r="D51" s="21">
        <v>1</v>
      </c>
      <c r="E51" s="21">
        <v>0</v>
      </c>
      <c r="F51" s="21">
        <v>0.2</v>
      </c>
      <c r="G51" s="21">
        <v>0</v>
      </c>
      <c r="H51" s="21">
        <v>20.6</v>
      </c>
      <c r="I51" s="23">
        <v>86.47999999999999</v>
      </c>
      <c r="J51" s="21">
        <v>0</v>
      </c>
      <c r="K51" s="21">
        <v>0</v>
      </c>
      <c r="L51" s="21">
        <v>0</v>
      </c>
      <c r="M51" s="21">
        <v>0</v>
      </c>
      <c r="N51" s="21">
        <v>19.8</v>
      </c>
      <c r="O51" s="21">
        <v>0.4</v>
      </c>
      <c r="P51" s="21">
        <v>0.4</v>
      </c>
      <c r="Q51" s="21">
        <v>0</v>
      </c>
      <c r="R51" s="21">
        <v>0</v>
      </c>
      <c r="S51" s="21">
        <v>1</v>
      </c>
      <c r="T51" s="21">
        <v>0.6</v>
      </c>
      <c r="U51" s="21">
        <v>12</v>
      </c>
      <c r="V51" s="21">
        <v>240</v>
      </c>
      <c r="W51" s="21">
        <v>14</v>
      </c>
      <c r="X51" s="21">
        <v>8</v>
      </c>
      <c r="Y51" s="21">
        <v>14</v>
      </c>
      <c r="Z51" s="21">
        <v>2.8</v>
      </c>
      <c r="AA51" s="21">
        <v>0</v>
      </c>
      <c r="AB51" s="21">
        <v>0</v>
      </c>
      <c r="AC51" s="21">
        <v>0</v>
      </c>
      <c r="AD51" s="21">
        <v>0.2</v>
      </c>
      <c r="AE51" s="21">
        <v>0.02</v>
      </c>
      <c r="AF51" s="21">
        <v>0.02</v>
      </c>
      <c r="AG51" s="21">
        <v>0.2</v>
      </c>
      <c r="AH51" s="21">
        <v>0.4</v>
      </c>
      <c r="AI51" s="21">
        <v>4</v>
      </c>
      <c r="AJ51" s="21">
        <v>0.4</v>
      </c>
      <c r="AK51" s="21">
        <v>0</v>
      </c>
      <c r="AL51" s="21">
        <v>0</v>
      </c>
      <c r="AM51" s="21">
        <v>28</v>
      </c>
      <c r="AN51" s="21">
        <v>28</v>
      </c>
      <c r="AO51" s="21">
        <v>4</v>
      </c>
      <c r="AP51" s="21">
        <v>16</v>
      </c>
      <c r="AQ51" s="21">
        <v>4</v>
      </c>
      <c r="AR51" s="21">
        <v>14</v>
      </c>
      <c r="AS51" s="21">
        <v>26</v>
      </c>
      <c r="AT51" s="21">
        <v>16</v>
      </c>
      <c r="AU51" s="21">
        <v>116</v>
      </c>
      <c r="AV51" s="21">
        <v>10</v>
      </c>
      <c r="AW51" s="21">
        <v>22</v>
      </c>
      <c r="AX51" s="21">
        <v>64</v>
      </c>
      <c r="AY51" s="21">
        <v>0</v>
      </c>
      <c r="AZ51" s="21">
        <v>20</v>
      </c>
      <c r="BA51" s="21">
        <v>24</v>
      </c>
      <c r="BB51" s="21">
        <v>10</v>
      </c>
      <c r="BC51" s="21">
        <v>8</v>
      </c>
      <c r="BD51" s="21">
        <v>0</v>
      </c>
      <c r="BE51" s="21">
        <v>0</v>
      </c>
      <c r="BF51" s="21">
        <v>0</v>
      </c>
      <c r="BG51" s="21">
        <v>0</v>
      </c>
      <c r="BH51" s="21">
        <v>0</v>
      </c>
      <c r="BI51" s="21">
        <v>0</v>
      </c>
      <c r="BJ51" s="21">
        <v>0</v>
      </c>
      <c r="BK51" s="21">
        <v>0</v>
      </c>
      <c r="BL51" s="21">
        <v>0</v>
      </c>
      <c r="BM51" s="21">
        <v>0</v>
      </c>
      <c r="BN51" s="21">
        <v>0</v>
      </c>
      <c r="BO51" s="21">
        <v>0</v>
      </c>
      <c r="BP51" s="21">
        <v>0</v>
      </c>
      <c r="BQ51" s="21">
        <v>0</v>
      </c>
      <c r="BR51" s="21">
        <v>0</v>
      </c>
      <c r="BS51" s="21">
        <v>0</v>
      </c>
      <c r="BT51" s="21">
        <v>0</v>
      </c>
      <c r="BU51" s="21">
        <v>0</v>
      </c>
      <c r="BV51" s="21">
        <v>0</v>
      </c>
      <c r="BW51" s="21">
        <v>0</v>
      </c>
      <c r="BX51" s="21">
        <v>0</v>
      </c>
      <c r="BY51" s="21">
        <v>0</v>
      </c>
      <c r="BZ51" s="21">
        <v>0</v>
      </c>
      <c r="CA51" s="21">
        <v>0</v>
      </c>
      <c r="CB51" s="21">
        <v>176.2</v>
      </c>
      <c r="CD51" s="21">
        <v>0</v>
      </c>
      <c r="CF51" s="21">
        <v>0</v>
      </c>
      <c r="CG51" s="21">
        <v>0</v>
      </c>
      <c r="CH51" s="21">
        <v>0</v>
      </c>
      <c r="CI51" s="21">
        <v>0</v>
      </c>
      <c r="CJ51" s="21">
        <v>0</v>
      </c>
      <c r="CK51" s="21">
        <v>0</v>
      </c>
      <c r="CL51" s="21">
        <v>0</v>
      </c>
      <c r="CM51" s="21">
        <v>0</v>
      </c>
      <c r="CN51" s="21">
        <v>0</v>
      </c>
      <c r="CO51" s="21">
        <v>0</v>
      </c>
      <c r="CP51" s="21">
        <v>0</v>
      </c>
    </row>
    <row r="52" spans="1:94" s="21" customFormat="1" x14ac:dyDescent="0.25">
      <c r="A52" s="21" t="str">
        <f>"-"</f>
        <v>-</v>
      </c>
      <c r="B52" s="22" t="s">
        <v>96</v>
      </c>
      <c r="C52" s="21" t="str">
        <f>"50"</f>
        <v>50</v>
      </c>
      <c r="D52" s="21">
        <v>3.3</v>
      </c>
      <c r="E52" s="21">
        <v>0</v>
      </c>
      <c r="F52" s="21">
        <v>0.6</v>
      </c>
      <c r="G52" s="21">
        <v>0.6</v>
      </c>
      <c r="H52" s="21">
        <v>20.85</v>
      </c>
      <c r="I52" s="23">
        <v>96.69</v>
      </c>
      <c r="J52" s="21">
        <v>0.1</v>
      </c>
      <c r="K52" s="21">
        <v>0</v>
      </c>
      <c r="L52" s="21">
        <v>0</v>
      </c>
      <c r="M52" s="21">
        <v>0</v>
      </c>
      <c r="N52" s="21">
        <v>0.6</v>
      </c>
      <c r="O52" s="21">
        <v>16.100000000000001</v>
      </c>
      <c r="P52" s="21">
        <v>4.1500000000000004</v>
      </c>
      <c r="Q52" s="21">
        <v>0</v>
      </c>
      <c r="R52" s="21">
        <v>0</v>
      </c>
      <c r="S52" s="21">
        <v>0.5</v>
      </c>
      <c r="T52" s="21">
        <v>1.25</v>
      </c>
      <c r="U52" s="21">
        <v>305</v>
      </c>
      <c r="V52" s="21">
        <v>122.5</v>
      </c>
      <c r="W52" s="21">
        <v>17.5</v>
      </c>
      <c r="X52" s="21">
        <v>23.5</v>
      </c>
      <c r="Y52" s="21">
        <v>79</v>
      </c>
      <c r="Z52" s="21">
        <v>1.95</v>
      </c>
      <c r="AA52" s="21">
        <v>0</v>
      </c>
      <c r="AB52" s="21">
        <v>2.5</v>
      </c>
      <c r="AC52" s="21">
        <v>0.5</v>
      </c>
      <c r="AD52" s="21">
        <v>0.7</v>
      </c>
      <c r="AE52" s="21">
        <v>0.09</v>
      </c>
      <c r="AF52" s="21">
        <v>0.04</v>
      </c>
      <c r="AG52" s="21">
        <v>0.35</v>
      </c>
      <c r="AH52" s="21">
        <v>1</v>
      </c>
      <c r="AI52" s="21">
        <v>0</v>
      </c>
      <c r="AJ52" s="21">
        <v>0</v>
      </c>
      <c r="AK52" s="21">
        <v>0</v>
      </c>
      <c r="AL52" s="21">
        <v>0</v>
      </c>
      <c r="AM52" s="21">
        <v>213.5</v>
      </c>
      <c r="AN52" s="21">
        <v>111.5</v>
      </c>
      <c r="AO52" s="21">
        <v>46.5</v>
      </c>
      <c r="AP52" s="21">
        <v>99</v>
      </c>
      <c r="AQ52" s="21">
        <v>40</v>
      </c>
      <c r="AR52" s="21">
        <v>185.5</v>
      </c>
      <c r="AS52" s="21">
        <v>148.5</v>
      </c>
      <c r="AT52" s="21">
        <v>145.5</v>
      </c>
      <c r="AU52" s="21">
        <v>232</v>
      </c>
      <c r="AV52" s="21">
        <v>62</v>
      </c>
      <c r="AW52" s="21">
        <v>155</v>
      </c>
      <c r="AX52" s="21">
        <v>764.5</v>
      </c>
      <c r="AY52" s="21">
        <v>0</v>
      </c>
      <c r="AZ52" s="21">
        <v>263</v>
      </c>
      <c r="BA52" s="21">
        <v>145.5</v>
      </c>
      <c r="BB52" s="21">
        <v>90</v>
      </c>
      <c r="BC52" s="21">
        <v>65</v>
      </c>
      <c r="BD52" s="21">
        <v>0</v>
      </c>
      <c r="BE52" s="21">
        <v>0</v>
      </c>
      <c r="BF52" s="21">
        <v>0</v>
      </c>
      <c r="BG52" s="21">
        <v>0</v>
      </c>
      <c r="BH52" s="21">
        <v>0</v>
      </c>
      <c r="BI52" s="21">
        <v>0</v>
      </c>
      <c r="BJ52" s="21">
        <v>0</v>
      </c>
      <c r="BK52" s="21">
        <v>7.0000000000000007E-2</v>
      </c>
      <c r="BL52" s="21">
        <v>0</v>
      </c>
      <c r="BM52" s="21">
        <v>0.01</v>
      </c>
      <c r="BN52" s="21">
        <v>0.01</v>
      </c>
      <c r="BO52" s="21">
        <v>0</v>
      </c>
      <c r="BP52" s="21">
        <v>0</v>
      </c>
      <c r="BQ52" s="21">
        <v>0</v>
      </c>
      <c r="BR52" s="21">
        <v>0.01</v>
      </c>
      <c r="BS52" s="21">
        <v>0.06</v>
      </c>
      <c r="BT52" s="21">
        <v>0</v>
      </c>
      <c r="BU52" s="21">
        <v>0</v>
      </c>
      <c r="BV52" s="21">
        <v>0.24</v>
      </c>
      <c r="BW52" s="21">
        <v>0.04</v>
      </c>
      <c r="BX52" s="21">
        <v>0</v>
      </c>
      <c r="BY52" s="21">
        <v>0</v>
      </c>
      <c r="BZ52" s="21">
        <v>0</v>
      </c>
      <c r="CA52" s="21">
        <v>0</v>
      </c>
      <c r="CB52" s="21">
        <v>23.5</v>
      </c>
      <c r="CD52" s="21">
        <v>0.42</v>
      </c>
      <c r="CF52" s="21">
        <v>0</v>
      </c>
      <c r="CG52" s="21">
        <v>0</v>
      </c>
      <c r="CH52" s="21">
        <v>0</v>
      </c>
      <c r="CI52" s="21">
        <v>0</v>
      </c>
      <c r="CJ52" s="21">
        <v>0</v>
      </c>
      <c r="CK52" s="21">
        <v>0</v>
      </c>
      <c r="CL52" s="21">
        <v>0</v>
      </c>
      <c r="CM52" s="21">
        <v>0</v>
      </c>
      <c r="CN52" s="21">
        <v>0</v>
      </c>
      <c r="CO52" s="21">
        <v>0</v>
      </c>
      <c r="CP52" s="21">
        <v>0</v>
      </c>
    </row>
    <row r="53" spans="1:94" s="31" customFormat="1" x14ac:dyDescent="0.25">
      <c r="A53" s="31" t="str">
        <f>"-"</f>
        <v>-</v>
      </c>
      <c r="B53" s="32" t="s">
        <v>97</v>
      </c>
      <c r="C53" s="31" t="str">
        <f>"62"</f>
        <v>62</v>
      </c>
      <c r="D53" s="31">
        <v>4.0999999999999996</v>
      </c>
      <c r="E53" s="31">
        <v>0</v>
      </c>
      <c r="F53" s="31">
        <v>0.41</v>
      </c>
      <c r="G53" s="31">
        <v>0.41</v>
      </c>
      <c r="H53" s="31">
        <v>29.08</v>
      </c>
      <c r="I53" s="33">
        <v>138.81861999999998</v>
      </c>
      <c r="J53" s="31">
        <v>0</v>
      </c>
      <c r="K53" s="31">
        <v>0</v>
      </c>
      <c r="L53" s="31">
        <v>0</v>
      </c>
      <c r="M53" s="31">
        <v>0</v>
      </c>
      <c r="N53" s="31">
        <v>0.68</v>
      </c>
      <c r="O53" s="31">
        <v>28.27</v>
      </c>
      <c r="P53" s="31">
        <v>0.12</v>
      </c>
      <c r="Q53" s="31">
        <v>0</v>
      </c>
      <c r="R53" s="31">
        <v>0</v>
      </c>
      <c r="S53" s="31">
        <v>0</v>
      </c>
      <c r="T53" s="31">
        <v>1.1200000000000001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315.55</v>
      </c>
      <c r="AN53" s="31">
        <v>104.64</v>
      </c>
      <c r="AO53" s="31">
        <v>62.03</v>
      </c>
      <c r="AP53" s="31">
        <v>124.06</v>
      </c>
      <c r="AQ53" s="31">
        <v>46.93</v>
      </c>
      <c r="AR53" s="31">
        <v>224.39</v>
      </c>
      <c r="AS53" s="31">
        <v>139.16999999999999</v>
      </c>
      <c r="AT53" s="31">
        <v>194.18</v>
      </c>
      <c r="AU53" s="31">
        <v>160.19999999999999</v>
      </c>
      <c r="AV53" s="31">
        <v>84.15</v>
      </c>
      <c r="AW53" s="31">
        <v>148.87</v>
      </c>
      <c r="AX53" s="31">
        <v>1244.94</v>
      </c>
      <c r="AY53" s="31">
        <v>0</v>
      </c>
      <c r="AZ53" s="31">
        <v>405.63</v>
      </c>
      <c r="BA53" s="31">
        <v>176.38</v>
      </c>
      <c r="BB53" s="31">
        <v>117.05</v>
      </c>
      <c r="BC53" s="31">
        <v>92.78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0.05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0.04</v>
      </c>
      <c r="BT53" s="31">
        <v>0</v>
      </c>
      <c r="BU53" s="31">
        <v>0</v>
      </c>
      <c r="BV53" s="31">
        <v>0.17</v>
      </c>
      <c r="BW53" s="31">
        <v>0.01</v>
      </c>
      <c r="BX53" s="31">
        <v>0</v>
      </c>
      <c r="BY53" s="31">
        <v>0</v>
      </c>
      <c r="BZ53" s="31">
        <v>0</v>
      </c>
      <c r="CA53" s="31">
        <v>0</v>
      </c>
      <c r="CB53" s="31">
        <v>24.24</v>
      </c>
      <c r="CD53" s="31">
        <v>0</v>
      </c>
      <c r="CF53" s="31">
        <v>0</v>
      </c>
      <c r="CG53" s="31">
        <v>0</v>
      </c>
      <c r="CH53" s="31">
        <v>0</v>
      </c>
      <c r="CI53" s="31">
        <v>0</v>
      </c>
      <c r="CJ53" s="31">
        <v>0</v>
      </c>
      <c r="CK53" s="31">
        <v>0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</row>
    <row r="54" spans="1:94" s="34" customFormat="1" x14ac:dyDescent="0.25">
      <c r="B54" s="35" t="s">
        <v>98</v>
      </c>
      <c r="C54" s="34">
        <f>C53+C52+C51+C50+C49</f>
        <v>812</v>
      </c>
      <c r="D54" s="29">
        <f>SUM(D48:D53)</f>
        <v>33.229999999999997</v>
      </c>
      <c r="E54" s="29">
        <f t="shared" ref="E54" si="188">SUM(E48:E53)</f>
        <v>18.84</v>
      </c>
      <c r="F54" s="29">
        <f t="shared" ref="F54" si="189">SUM(F48:F53)</f>
        <v>27.92</v>
      </c>
      <c r="G54" s="29">
        <f t="shared" ref="G54" si="190">SUM(G48:G53)</f>
        <v>7.0299999999999994</v>
      </c>
      <c r="H54" s="29">
        <f t="shared" ref="H54" si="191">SUM(H48:H53)</f>
        <v>130.67000000000002</v>
      </c>
      <c r="I54" s="29">
        <f t="shared" ref="I54" si="192">SUM(I48:I53)</f>
        <v>842.76139317999991</v>
      </c>
      <c r="J54" s="29">
        <f t="shared" ref="J54" si="193">SUM(J48:J53)</f>
        <v>6.5</v>
      </c>
      <c r="K54" s="29">
        <f t="shared" ref="K54" si="194">SUM(K48:K53)</f>
        <v>3.58</v>
      </c>
      <c r="L54" s="29">
        <f t="shared" ref="L54" si="195">SUM(L48:L53)</f>
        <v>0</v>
      </c>
      <c r="M54" s="29">
        <f t="shared" ref="M54" si="196">SUM(M48:M53)</f>
        <v>0</v>
      </c>
      <c r="N54" s="29">
        <f t="shared" ref="N54" si="197">SUM(N48:N53)</f>
        <v>28.540000000000003</v>
      </c>
      <c r="O54" s="29">
        <f t="shared" ref="O54" si="198">SUM(O48:O53)</f>
        <v>90.6</v>
      </c>
      <c r="P54" s="29">
        <f t="shared" ref="P54" si="199">SUM(P48:P53)</f>
        <v>9.32</v>
      </c>
      <c r="Q54" s="29">
        <f t="shared" ref="Q54" si="200">SUM(Q48:Q53)</f>
        <v>0</v>
      </c>
      <c r="R54" s="29">
        <f t="shared" ref="R54" si="201">SUM(R48:R53)</f>
        <v>0</v>
      </c>
      <c r="S54" s="29">
        <f t="shared" ref="S54" si="202">SUM(S48:S53)</f>
        <v>1.9300000000000002</v>
      </c>
      <c r="T54" s="29">
        <f t="shared" ref="T54" si="203">SUM(T48:T53)</f>
        <v>6.6</v>
      </c>
      <c r="U54" s="29">
        <f t="shared" ref="U54" si="204">SUM(U48:U53)</f>
        <v>696.54</v>
      </c>
      <c r="V54" s="29">
        <f t="shared" ref="V54" si="205">SUM(V48:V53)</f>
        <v>885.27</v>
      </c>
      <c r="W54" s="29">
        <f t="shared" ref="W54" si="206">SUM(W48:W53)</f>
        <v>99</v>
      </c>
      <c r="X54" s="29">
        <f t="shared" ref="X54" si="207">SUM(X48:X53)</f>
        <v>95.55</v>
      </c>
      <c r="Y54" s="29">
        <f t="shared" ref="Y54" si="208">SUM(Y48:Y53)</f>
        <v>343.95</v>
      </c>
      <c r="Z54" s="29">
        <f t="shared" ref="Z54" si="209">SUM(Z48:Z53)</f>
        <v>7.59</v>
      </c>
      <c r="AA54" s="29">
        <f t="shared" ref="AA54" si="210">SUM(AA48:AA53)</f>
        <v>43.25</v>
      </c>
      <c r="AB54" s="29">
        <f t="shared" ref="AB54" si="211">SUM(AB48:AB53)</f>
        <v>3509.6</v>
      </c>
      <c r="AC54" s="29">
        <f t="shared" ref="AC54" si="212">SUM(AC48:AC53)</f>
        <v>731.28</v>
      </c>
      <c r="AD54" s="29">
        <f t="shared" ref="AD54" si="213">SUM(AD48:AD53)</f>
        <v>4.41</v>
      </c>
      <c r="AE54" s="29">
        <f t="shared" ref="AE54" si="214">SUM(AE48:AE53)</f>
        <v>0.24</v>
      </c>
      <c r="AF54" s="29">
        <f t="shared" ref="AF54" si="215">SUM(AF48:AF53)</f>
        <v>0.24</v>
      </c>
      <c r="AG54" s="29">
        <f t="shared" ref="AG54" si="216">SUM(AG48:AG53)</f>
        <v>9.2899999999999991</v>
      </c>
      <c r="AH54" s="29">
        <f t="shared" ref="AH54" si="217">SUM(AH48:AH53)</f>
        <v>19.209999999999997</v>
      </c>
      <c r="AI54" s="29">
        <f t="shared" ref="AI54" si="218">SUM(AI48:AI53)</f>
        <v>19.25</v>
      </c>
      <c r="AJ54" s="34">
        <v>0.4</v>
      </c>
      <c r="AK54" s="34">
        <v>0</v>
      </c>
      <c r="AL54" s="34">
        <v>0</v>
      </c>
      <c r="AM54" s="34">
        <v>970.62</v>
      </c>
      <c r="AN54" s="34">
        <v>464.94</v>
      </c>
      <c r="AO54" s="34">
        <v>219.5</v>
      </c>
      <c r="AP54" s="34">
        <v>428.94</v>
      </c>
      <c r="AQ54" s="34">
        <v>160.66</v>
      </c>
      <c r="AR54" s="34">
        <v>684.35</v>
      </c>
      <c r="AS54" s="34">
        <v>610.66</v>
      </c>
      <c r="AT54" s="34">
        <v>762.98</v>
      </c>
      <c r="AU54" s="34">
        <v>996.11</v>
      </c>
      <c r="AV54" s="34">
        <v>278</v>
      </c>
      <c r="AW54" s="34">
        <v>564.49</v>
      </c>
      <c r="AX54" s="34">
        <v>3111.2</v>
      </c>
      <c r="AY54" s="34">
        <v>0</v>
      </c>
      <c r="AZ54" s="34">
        <v>927.09</v>
      </c>
      <c r="BA54" s="34">
        <v>593.73</v>
      </c>
      <c r="BB54" s="34">
        <v>429.5</v>
      </c>
      <c r="BC54" s="34">
        <v>262.08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0.86</v>
      </c>
      <c r="BL54" s="34">
        <v>0</v>
      </c>
      <c r="BM54" s="34">
        <v>0.45</v>
      </c>
      <c r="BN54" s="34">
        <v>0.04</v>
      </c>
      <c r="BO54" s="34">
        <v>7.0000000000000007E-2</v>
      </c>
      <c r="BP54" s="34">
        <v>0</v>
      </c>
      <c r="BQ54" s="34">
        <v>0</v>
      </c>
      <c r="BR54" s="34">
        <v>0.01</v>
      </c>
      <c r="BS54" s="34">
        <v>2.72</v>
      </c>
      <c r="BT54" s="34">
        <v>0</v>
      </c>
      <c r="BU54" s="34">
        <v>0</v>
      </c>
      <c r="BV54" s="34">
        <v>6.8</v>
      </c>
      <c r="BW54" s="34">
        <v>0.05</v>
      </c>
      <c r="BX54" s="34">
        <v>0</v>
      </c>
      <c r="BY54" s="34">
        <v>0</v>
      </c>
      <c r="BZ54" s="34">
        <v>0</v>
      </c>
      <c r="CA54" s="34">
        <v>0</v>
      </c>
      <c r="CB54" s="34">
        <v>842.64</v>
      </c>
      <c r="CC54" s="34">
        <f>$I$54/$I$55*100</f>
        <v>100</v>
      </c>
      <c r="CD54" s="34">
        <v>637.4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1.5</v>
      </c>
    </row>
    <row r="55" spans="1:94" s="34" customFormat="1" x14ac:dyDescent="0.25">
      <c r="B55" s="35" t="s">
        <v>89</v>
      </c>
      <c r="D55" s="29">
        <f>D54</f>
        <v>33.229999999999997</v>
      </c>
      <c r="E55" s="29">
        <f t="shared" ref="E55" si="219">E54</f>
        <v>18.84</v>
      </c>
      <c r="F55" s="29">
        <f t="shared" ref="F55" si="220">F54</f>
        <v>27.92</v>
      </c>
      <c r="G55" s="29">
        <f t="shared" ref="G55" si="221">G54</f>
        <v>7.0299999999999994</v>
      </c>
      <c r="H55" s="29">
        <f t="shared" ref="H55" si="222">H54</f>
        <v>130.67000000000002</v>
      </c>
      <c r="I55" s="29">
        <f t="shared" ref="I55" si="223">I54</f>
        <v>842.76139317999991</v>
      </c>
      <c r="J55" s="29">
        <f t="shared" ref="J55" si="224">J54</f>
        <v>6.5</v>
      </c>
      <c r="K55" s="29">
        <f t="shared" ref="K55" si="225">K54</f>
        <v>3.58</v>
      </c>
      <c r="L55" s="29">
        <f t="shared" ref="L55" si="226">L54</f>
        <v>0</v>
      </c>
      <c r="M55" s="29">
        <f t="shared" ref="M55" si="227">M54</f>
        <v>0</v>
      </c>
      <c r="N55" s="29">
        <f t="shared" ref="N55" si="228">N54</f>
        <v>28.540000000000003</v>
      </c>
      <c r="O55" s="29">
        <f t="shared" ref="O55" si="229">O54</f>
        <v>90.6</v>
      </c>
      <c r="P55" s="29">
        <f t="shared" ref="P55" si="230">P54</f>
        <v>9.32</v>
      </c>
      <c r="Q55" s="29">
        <f t="shared" ref="Q55" si="231">Q54</f>
        <v>0</v>
      </c>
      <c r="R55" s="29">
        <f t="shared" ref="R55" si="232">R54</f>
        <v>0</v>
      </c>
      <c r="S55" s="29">
        <f t="shared" ref="S55" si="233">S54</f>
        <v>1.9300000000000002</v>
      </c>
      <c r="T55" s="29">
        <f t="shared" ref="T55" si="234">T54</f>
        <v>6.6</v>
      </c>
      <c r="U55" s="29">
        <f t="shared" ref="U55" si="235">U54</f>
        <v>696.54</v>
      </c>
      <c r="V55" s="29">
        <f t="shared" ref="V55" si="236">V54</f>
        <v>885.27</v>
      </c>
      <c r="W55" s="29">
        <f t="shared" ref="W55" si="237">W54</f>
        <v>99</v>
      </c>
      <c r="X55" s="29">
        <f t="shared" ref="X55" si="238">X54</f>
        <v>95.55</v>
      </c>
      <c r="Y55" s="29">
        <f t="shared" ref="Y55" si="239">Y54</f>
        <v>343.95</v>
      </c>
      <c r="Z55" s="29">
        <f t="shared" ref="Z55" si="240">Z54</f>
        <v>7.59</v>
      </c>
      <c r="AA55" s="29">
        <f t="shared" ref="AA55" si="241">AA54</f>
        <v>43.25</v>
      </c>
      <c r="AB55" s="29">
        <f t="shared" ref="AB55" si="242">AB54</f>
        <v>3509.6</v>
      </c>
      <c r="AC55" s="29">
        <f t="shared" ref="AC55" si="243">AC54</f>
        <v>731.28</v>
      </c>
      <c r="AD55" s="29">
        <f t="shared" ref="AD55" si="244">AD54</f>
        <v>4.41</v>
      </c>
      <c r="AE55" s="29">
        <f t="shared" ref="AE55" si="245">AE54</f>
        <v>0.24</v>
      </c>
      <c r="AF55" s="29">
        <f t="shared" ref="AF55" si="246">AF54</f>
        <v>0.24</v>
      </c>
      <c r="AG55" s="29">
        <f t="shared" ref="AG55" si="247">AG54</f>
        <v>9.2899999999999991</v>
      </c>
      <c r="AH55" s="29">
        <f t="shared" ref="AH55" si="248">AH54</f>
        <v>19.209999999999997</v>
      </c>
      <c r="AI55" s="29">
        <f t="shared" ref="AI55" si="249">AI54</f>
        <v>19.25</v>
      </c>
      <c r="AJ55" s="34">
        <v>0.4</v>
      </c>
      <c r="AK55" s="34">
        <v>0</v>
      </c>
      <c r="AL55" s="34">
        <v>0</v>
      </c>
      <c r="AM55" s="34">
        <v>970.62</v>
      </c>
      <c r="AN55" s="34">
        <v>464.94</v>
      </c>
      <c r="AO55" s="34">
        <v>219.5</v>
      </c>
      <c r="AP55" s="34">
        <v>428.94</v>
      </c>
      <c r="AQ55" s="34">
        <v>160.66</v>
      </c>
      <c r="AR55" s="34">
        <v>684.35</v>
      </c>
      <c r="AS55" s="34">
        <v>610.66</v>
      </c>
      <c r="AT55" s="34">
        <v>762.98</v>
      </c>
      <c r="AU55" s="34">
        <v>996.11</v>
      </c>
      <c r="AV55" s="34">
        <v>278</v>
      </c>
      <c r="AW55" s="34">
        <v>564.49</v>
      </c>
      <c r="AX55" s="34">
        <v>3111.2</v>
      </c>
      <c r="AY55" s="34">
        <v>0</v>
      </c>
      <c r="AZ55" s="34">
        <v>927.09</v>
      </c>
      <c r="BA55" s="34">
        <v>593.73</v>
      </c>
      <c r="BB55" s="34">
        <v>429.5</v>
      </c>
      <c r="BC55" s="34">
        <v>262.08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0.86</v>
      </c>
      <c r="BL55" s="34">
        <v>0</v>
      </c>
      <c r="BM55" s="34">
        <v>0.45</v>
      </c>
      <c r="BN55" s="34">
        <v>0.04</v>
      </c>
      <c r="BO55" s="34">
        <v>7.0000000000000007E-2</v>
      </c>
      <c r="BP55" s="34">
        <v>0</v>
      </c>
      <c r="BQ55" s="34">
        <v>0</v>
      </c>
      <c r="BR55" s="34">
        <v>0.01</v>
      </c>
      <c r="BS55" s="34">
        <v>2.72</v>
      </c>
      <c r="BT55" s="34">
        <v>0</v>
      </c>
      <c r="BU55" s="34">
        <v>0</v>
      </c>
      <c r="BV55" s="34">
        <v>6.8</v>
      </c>
      <c r="BW55" s="34">
        <v>0.05</v>
      </c>
      <c r="BX55" s="34">
        <v>0</v>
      </c>
      <c r="BY55" s="34">
        <v>0</v>
      </c>
      <c r="BZ55" s="34">
        <v>0</v>
      </c>
      <c r="CA55" s="34">
        <v>0</v>
      </c>
      <c r="CB55" s="34">
        <v>842.64</v>
      </c>
      <c r="CD55" s="34">
        <v>637.4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1.5</v>
      </c>
    </row>
    <row r="56" spans="1:94" x14ac:dyDescent="0.25">
      <c r="B56" s="30" t="s">
        <v>112</v>
      </c>
    </row>
    <row r="57" spans="1:94" x14ac:dyDescent="0.25">
      <c r="B57" s="30" t="s">
        <v>91</v>
      </c>
    </row>
    <row r="58" spans="1:94" s="21" customFormat="1" ht="31.5" x14ac:dyDescent="0.25">
      <c r="A58" s="21" t="str">
        <f>"16/2"</f>
        <v>16/2</v>
      </c>
      <c r="B58" s="22" t="s">
        <v>113</v>
      </c>
      <c r="C58" s="21" t="str">
        <f>"250"</f>
        <v>250</v>
      </c>
      <c r="D58" s="21">
        <v>6.03</v>
      </c>
      <c r="E58" s="21">
        <v>0</v>
      </c>
      <c r="F58" s="21">
        <v>5.49</v>
      </c>
      <c r="G58" s="21">
        <v>5.49</v>
      </c>
      <c r="H58" s="21">
        <v>23.94</v>
      </c>
      <c r="I58" s="23">
        <v>164.07036000000002</v>
      </c>
      <c r="J58" s="21">
        <v>0.73</v>
      </c>
      <c r="K58" s="21">
        <v>3.25</v>
      </c>
      <c r="L58" s="21">
        <v>0</v>
      </c>
      <c r="M58" s="21">
        <v>0</v>
      </c>
      <c r="N58" s="21">
        <v>3.08</v>
      </c>
      <c r="O58" s="21">
        <v>17.43</v>
      </c>
      <c r="P58" s="21">
        <v>3.43</v>
      </c>
      <c r="Q58" s="21">
        <v>0</v>
      </c>
      <c r="R58" s="21">
        <v>0</v>
      </c>
      <c r="S58" s="21">
        <v>0.18</v>
      </c>
      <c r="T58" s="21">
        <v>1.93</v>
      </c>
      <c r="U58" s="21">
        <v>203.05</v>
      </c>
      <c r="V58" s="21">
        <v>538.30999999999995</v>
      </c>
      <c r="W58" s="21">
        <v>31.39</v>
      </c>
      <c r="X58" s="21">
        <v>36.32</v>
      </c>
      <c r="Y58" s="21">
        <v>87.98</v>
      </c>
      <c r="Z58" s="21">
        <v>2.08</v>
      </c>
      <c r="AA58" s="21">
        <v>0</v>
      </c>
      <c r="AB58" s="21">
        <v>1363.05</v>
      </c>
      <c r="AC58" s="21">
        <v>252.28</v>
      </c>
      <c r="AD58" s="21">
        <v>2.4300000000000002</v>
      </c>
      <c r="AE58" s="21">
        <v>0.23</v>
      </c>
      <c r="AF58" s="21">
        <v>0.08</v>
      </c>
      <c r="AG58" s="21">
        <v>1.22</v>
      </c>
      <c r="AH58" s="21">
        <v>2.75</v>
      </c>
      <c r="AI58" s="21">
        <v>5.65</v>
      </c>
      <c r="AJ58" s="21">
        <v>0</v>
      </c>
      <c r="AK58" s="21">
        <v>197.96</v>
      </c>
      <c r="AL58" s="21">
        <v>213.64</v>
      </c>
      <c r="AM58" s="21">
        <v>359.42</v>
      </c>
      <c r="AN58" s="21">
        <v>345.21</v>
      </c>
      <c r="AO58" s="21">
        <v>47.41</v>
      </c>
      <c r="AP58" s="21">
        <v>193.06</v>
      </c>
      <c r="AQ58" s="21">
        <v>64.19</v>
      </c>
      <c r="AR58" s="21">
        <v>226.87</v>
      </c>
      <c r="AS58" s="21">
        <v>219.77</v>
      </c>
      <c r="AT58" s="21">
        <v>419.77</v>
      </c>
      <c r="AU58" s="21">
        <v>495.91</v>
      </c>
      <c r="AV58" s="21">
        <v>100.47</v>
      </c>
      <c r="AW58" s="21">
        <v>214.87</v>
      </c>
      <c r="AX58" s="21">
        <v>785.46</v>
      </c>
      <c r="AY58" s="21">
        <v>0</v>
      </c>
      <c r="AZ58" s="21">
        <v>151.41</v>
      </c>
      <c r="BA58" s="21">
        <v>184.64</v>
      </c>
      <c r="BB58" s="21">
        <v>155.82</v>
      </c>
      <c r="BC58" s="21">
        <v>58.43</v>
      </c>
      <c r="BD58" s="21">
        <v>0</v>
      </c>
      <c r="BE58" s="21">
        <v>0</v>
      </c>
      <c r="BF58" s="21">
        <v>0</v>
      </c>
      <c r="BG58" s="21">
        <v>0</v>
      </c>
      <c r="BH58" s="21">
        <v>0</v>
      </c>
      <c r="BI58" s="21">
        <v>0</v>
      </c>
      <c r="BJ58" s="21">
        <v>0</v>
      </c>
      <c r="BK58" s="21">
        <v>0.39</v>
      </c>
      <c r="BL58" s="21">
        <v>0</v>
      </c>
      <c r="BM58" s="21">
        <v>0.28999999999999998</v>
      </c>
      <c r="BN58" s="21">
        <v>0.02</v>
      </c>
      <c r="BO58" s="21">
        <v>0.03</v>
      </c>
      <c r="BP58" s="21">
        <v>0</v>
      </c>
      <c r="BQ58" s="21">
        <v>0</v>
      </c>
      <c r="BR58" s="21">
        <v>0</v>
      </c>
      <c r="BS58" s="21">
        <v>1.33</v>
      </c>
      <c r="BT58" s="21">
        <v>0</v>
      </c>
      <c r="BU58" s="21">
        <v>0</v>
      </c>
      <c r="BV58" s="21">
        <v>3.13</v>
      </c>
      <c r="BW58" s="21">
        <v>0.02</v>
      </c>
      <c r="BX58" s="21">
        <v>0</v>
      </c>
      <c r="BY58" s="21">
        <v>0</v>
      </c>
      <c r="BZ58" s="21">
        <v>0</v>
      </c>
      <c r="CA58" s="21">
        <v>0</v>
      </c>
      <c r="CB58" s="21">
        <v>241.53</v>
      </c>
      <c r="CD58" s="21">
        <v>227.18</v>
      </c>
      <c r="CF58" s="21">
        <v>0</v>
      </c>
      <c r="CG58" s="21">
        <v>0</v>
      </c>
      <c r="CH58" s="21">
        <v>0</v>
      </c>
      <c r="CI58" s="21">
        <v>0</v>
      </c>
      <c r="CJ58" s="21">
        <v>0</v>
      </c>
      <c r="CK58" s="21">
        <v>0</v>
      </c>
      <c r="CL58" s="21">
        <v>0</v>
      </c>
      <c r="CM58" s="21">
        <v>0</v>
      </c>
      <c r="CN58" s="21">
        <v>0</v>
      </c>
      <c r="CO58" s="21">
        <v>0</v>
      </c>
      <c r="CP58" s="21">
        <v>0.5</v>
      </c>
    </row>
    <row r="59" spans="1:94" s="21" customFormat="1" ht="47.25" x14ac:dyDescent="0.25">
      <c r="A59" s="21" t="str">
        <f>"53/8"</f>
        <v>53/8</v>
      </c>
      <c r="B59" s="22" t="s">
        <v>114</v>
      </c>
      <c r="C59" s="21" t="str">
        <f>"250"</f>
        <v>250</v>
      </c>
      <c r="D59" s="21">
        <v>16.41</v>
      </c>
      <c r="E59" s="21">
        <v>12.12</v>
      </c>
      <c r="F59" s="21">
        <v>33.21</v>
      </c>
      <c r="G59" s="21">
        <v>2.9</v>
      </c>
      <c r="H59" s="21">
        <v>36.549999999999997</v>
      </c>
      <c r="I59" s="23">
        <v>508.24432999999993</v>
      </c>
      <c r="J59" s="21">
        <v>12.42</v>
      </c>
      <c r="K59" s="21">
        <v>1.41</v>
      </c>
      <c r="L59" s="21">
        <v>0</v>
      </c>
      <c r="M59" s="21">
        <v>0</v>
      </c>
      <c r="N59" s="21">
        <v>3.43</v>
      </c>
      <c r="O59" s="21">
        <v>30.04</v>
      </c>
      <c r="P59" s="21">
        <v>3.08</v>
      </c>
      <c r="Q59" s="21">
        <v>0</v>
      </c>
      <c r="R59" s="21">
        <v>0</v>
      </c>
      <c r="S59" s="21">
        <v>0.46</v>
      </c>
      <c r="T59" s="21">
        <v>4.3600000000000003</v>
      </c>
      <c r="U59" s="21">
        <v>452.35</v>
      </c>
      <c r="V59" s="21">
        <v>1323.25</v>
      </c>
      <c r="W59" s="21">
        <v>33.729999999999997</v>
      </c>
      <c r="X59" s="21">
        <v>62.66</v>
      </c>
      <c r="Y59" s="21">
        <v>240.55</v>
      </c>
      <c r="Z59" s="21">
        <v>3.12</v>
      </c>
      <c r="AA59" s="21">
        <v>19.5</v>
      </c>
      <c r="AB59" s="21">
        <v>49.6</v>
      </c>
      <c r="AC59" s="21">
        <v>42.1</v>
      </c>
      <c r="AD59" s="21">
        <v>1.52</v>
      </c>
      <c r="AE59" s="21">
        <v>0.5</v>
      </c>
      <c r="AF59" s="21">
        <v>0.24</v>
      </c>
      <c r="AG59" s="21">
        <v>3.98</v>
      </c>
      <c r="AH59" s="21">
        <v>8.84</v>
      </c>
      <c r="AI59" s="21">
        <v>18</v>
      </c>
      <c r="AJ59" s="21">
        <v>0</v>
      </c>
      <c r="AK59" s="21">
        <v>626.89</v>
      </c>
      <c r="AL59" s="21">
        <v>534.34</v>
      </c>
      <c r="AM59" s="21">
        <v>965.43</v>
      </c>
      <c r="AN59" s="21">
        <v>1100.3699999999999</v>
      </c>
      <c r="AO59" s="21">
        <v>298.58999999999997</v>
      </c>
      <c r="AP59" s="21">
        <v>605.41</v>
      </c>
      <c r="AQ59" s="21">
        <v>196.6</v>
      </c>
      <c r="AR59" s="21">
        <v>553.57000000000005</v>
      </c>
      <c r="AS59" s="21">
        <v>736.31</v>
      </c>
      <c r="AT59" s="21">
        <v>1030.1099999999999</v>
      </c>
      <c r="AU59" s="21">
        <v>1199.3499999999999</v>
      </c>
      <c r="AV59" s="21">
        <v>478.99</v>
      </c>
      <c r="AW59" s="21">
        <v>628.11</v>
      </c>
      <c r="AX59" s="21">
        <v>2217.4299999999998</v>
      </c>
      <c r="AY59" s="21">
        <v>128.5</v>
      </c>
      <c r="AZ59" s="21">
        <v>571.71</v>
      </c>
      <c r="BA59" s="21">
        <v>561.47</v>
      </c>
      <c r="BB59" s="21">
        <v>477.43</v>
      </c>
      <c r="BC59" s="21">
        <v>178.74</v>
      </c>
      <c r="BD59" s="21">
        <v>0.12</v>
      </c>
      <c r="BE59" s="21">
        <v>0.05</v>
      </c>
      <c r="BF59" s="21">
        <v>0.03</v>
      </c>
      <c r="BG59" s="21">
        <v>7.0000000000000007E-2</v>
      </c>
      <c r="BH59" s="21">
        <v>0.08</v>
      </c>
      <c r="BI59" s="21">
        <v>0.35</v>
      </c>
      <c r="BJ59" s="21">
        <v>0</v>
      </c>
      <c r="BK59" s="21">
        <v>1.22</v>
      </c>
      <c r="BL59" s="21">
        <v>0</v>
      </c>
      <c r="BM59" s="21">
        <v>0.4</v>
      </c>
      <c r="BN59" s="21">
        <v>0.01</v>
      </c>
      <c r="BO59" s="21">
        <v>0.01</v>
      </c>
      <c r="BP59" s="21">
        <v>0</v>
      </c>
      <c r="BQ59" s="21">
        <v>7.0000000000000007E-2</v>
      </c>
      <c r="BR59" s="21">
        <v>0.11</v>
      </c>
      <c r="BS59" s="21">
        <v>1.52</v>
      </c>
      <c r="BT59" s="21">
        <v>0</v>
      </c>
      <c r="BU59" s="21">
        <v>0</v>
      </c>
      <c r="BV59" s="21">
        <v>1.41</v>
      </c>
      <c r="BW59" s="21">
        <v>0</v>
      </c>
      <c r="BX59" s="21">
        <v>0</v>
      </c>
      <c r="BY59" s="21">
        <v>0</v>
      </c>
      <c r="BZ59" s="21">
        <v>0</v>
      </c>
      <c r="CA59" s="21">
        <v>0</v>
      </c>
      <c r="CB59" s="21">
        <v>227.68</v>
      </c>
      <c r="CD59" s="21">
        <v>27.77</v>
      </c>
      <c r="CF59" s="21">
        <v>0</v>
      </c>
      <c r="CG59" s="21">
        <v>0</v>
      </c>
      <c r="CH59" s="21">
        <v>0</v>
      </c>
      <c r="CI59" s="21">
        <v>0</v>
      </c>
      <c r="CJ59" s="21">
        <v>0</v>
      </c>
      <c r="CK59" s="21">
        <v>0</v>
      </c>
      <c r="CL59" s="21">
        <v>0</v>
      </c>
      <c r="CM59" s="21">
        <v>0</v>
      </c>
      <c r="CN59" s="21">
        <v>0</v>
      </c>
      <c r="CO59" s="21">
        <v>0</v>
      </c>
      <c r="CP59" s="21">
        <v>1</v>
      </c>
    </row>
    <row r="60" spans="1:94" s="21" customFormat="1" x14ac:dyDescent="0.25">
      <c r="A60" s="21" t="str">
        <f>"6/10"</f>
        <v>6/10</v>
      </c>
      <c r="B60" s="22" t="s">
        <v>95</v>
      </c>
      <c r="C60" s="21" t="str">
        <f>"200"</f>
        <v>200</v>
      </c>
      <c r="D60" s="21">
        <v>1.02</v>
      </c>
      <c r="E60" s="21">
        <v>0</v>
      </c>
      <c r="F60" s="21">
        <v>0.06</v>
      </c>
      <c r="G60" s="21">
        <v>0.06</v>
      </c>
      <c r="H60" s="21">
        <v>33.299999999999997</v>
      </c>
      <c r="I60" s="23">
        <v>87.598919999999993</v>
      </c>
      <c r="J60" s="21">
        <v>0.02</v>
      </c>
      <c r="K60" s="21">
        <v>0</v>
      </c>
      <c r="L60" s="21">
        <v>0</v>
      </c>
      <c r="M60" s="21">
        <v>0</v>
      </c>
      <c r="N60" s="21">
        <v>19.190000000000001</v>
      </c>
      <c r="O60" s="21">
        <v>0.56999999999999995</v>
      </c>
      <c r="P60" s="21">
        <v>3.42</v>
      </c>
      <c r="Q60" s="21">
        <v>0</v>
      </c>
      <c r="R60" s="21">
        <v>0</v>
      </c>
      <c r="S60" s="21">
        <v>0.3</v>
      </c>
      <c r="T60" s="21">
        <v>0.81</v>
      </c>
      <c r="U60" s="21">
        <v>3.47</v>
      </c>
      <c r="V60" s="21">
        <v>340.26</v>
      </c>
      <c r="W60" s="21">
        <v>31.33</v>
      </c>
      <c r="X60" s="21">
        <v>19.95</v>
      </c>
      <c r="Y60" s="21">
        <v>27.16</v>
      </c>
      <c r="Z60" s="21">
        <v>0.65</v>
      </c>
      <c r="AA60" s="21">
        <v>0</v>
      </c>
      <c r="AB60" s="21">
        <v>630</v>
      </c>
      <c r="AC60" s="21">
        <v>116.6</v>
      </c>
      <c r="AD60" s="21">
        <v>1.1000000000000001</v>
      </c>
      <c r="AE60" s="21">
        <v>0.02</v>
      </c>
      <c r="AF60" s="21">
        <v>0.04</v>
      </c>
      <c r="AG60" s="21">
        <v>0.51</v>
      </c>
      <c r="AH60" s="21">
        <v>0.78</v>
      </c>
      <c r="AI60" s="21">
        <v>0.32</v>
      </c>
      <c r="AJ60" s="21">
        <v>0</v>
      </c>
      <c r="AK60" s="21">
        <v>0</v>
      </c>
      <c r="AL60" s="21">
        <v>0</v>
      </c>
      <c r="AM60" s="21">
        <v>0.01</v>
      </c>
      <c r="AN60" s="21">
        <v>0.02</v>
      </c>
      <c r="AO60" s="21">
        <v>0</v>
      </c>
      <c r="AP60" s="21">
        <v>0.01</v>
      </c>
      <c r="AQ60" s="21">
        <v>0</v>
      </c>
      <c r="AR60" s="21">
        <v>0.01</v>
      </c>
      <c r="AS60" s="21">
        <v>0.01</v>
      </c>
      <c r="AT60" s="21">
        <v>0.01</v>
      </c>
      <c r="AU60" s="21">
        <v>0.06</v>
      </c>
      <c r="AV60" s="21">
        <v>0</v>
      </c>
      <c r="AW60" s="21">
        <v>0.01</v>
      </c>
      <c r="AX60" s="21">
        <v>0.03</v>
      </c>
      <c r="AY60" s="21">
        <v>0</v>
      </c>
      <c r="AZ60" s="21">
        <v>0.02</v>
      </c>
      <c r="BA60" s="21">
        <v>0.01</v>
      </c>
      <c r="BB60" s="21">
        <v>0.01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0.01</v>
      </c>
      <c r="BT60" s="21">
        <v>0</v>
      </c>
      <c r="BU60" s="21">
        <v>0</v>
      </c>
      <c r="BV60" s="21">
        <v>0.01</v>
      </c>
      <c r="BW60" s="21">
        <v>0</v>
      </c>
      <c r="BX60" s="21">
        <v>0</v>
      </c>
      <c r="BY60" s="21">
        <v>0</v>
      </c>
      <c r="BZ60" s="21">
        <v>0</v>
      </c>
      <c r="CA60" s="21">
        <v>0</v>
      </c>
      <c r="CB60" s="21">
        <v>214.01</v>
      </c>
      <c r="CD60" s="21">
        <v>105</v>
      </c>
      <c r="CF60" s="21">
        <v>0</v>
      </c>
      <c r="CG60" s="21">
        <v>0</v>
      </c>
      <c r="CH60" s="21">
        <v>0</v>
      </c>
      <c r="CI60" s="21">
        <v>0</v>
      </c>
      <c r="CJ60" s="21">
        <v>0</v>
      </c>
      <c r="CK60" s="21">
        <v>0</v>
      </c>
      <c r="CL60" s="21">
        <v>0</v>
      </c>
      <c r="CM60" s="21">
        <v>0</v>
      </c>
      <c r="CN60" s="21">
        <v>0</v>
      </c>
      <c r="CO60" s="21">
        <v>10</v>
      </c>
      <c r="CP60" s="21">
        <v>0</v>
      </c>
    </row>
    <row r="61" spans="1:94" s="21" customFormat="1" x14ac:dyDescent="0.25">
      <c r="A61" s="21" t="str">
        <f>"-"</f>
        <v>-</v>
      </c>
      <c r="B61" s="22" t="s">
        <v>96</v>
      </c>
      <c r="C61" s="36">
        <v>38</v>
      </c>
      <c r="D61" s="21">
        <v>2.0499999999999998</v>
      </c>
      <c r="E61" s="21">
        <v>0</v>
      </c>
      <c r="F61" s="21">
        <v>0.45</v>
      </c>
      <c r="G61" s="21">
        <v>0.45</v>
      </c>
      <c r="H61" s="21">
        <v>15.85</v>
      </c>
      <c r="I61" s="23">
        <v>73.489999999999995</v>
      </c>
      <c r="J61" s="21">
        <v>0.06</v>
      </c>
      <c r="K61" s="21">
        <v>0</v>
      </c>
      <c r="L61" s="21">
        <v>0</v>
      </c>
      <c r="M61" s="21">
        <v>0</v>
      </c>
      <c r="N61" s="21">
        <v>0.37</v>
      </c>
      <c r="O61" s="21">
        <v>9.98</v>
      </c>
      <c r="P61" s="21">
        <v>2.57</v>
      </c>
      <c r="Q61" s="21">
        <v>0</v>
      </c>
      <c r="R61" s="21">
        <v>0</v>
      </c>
      <c r="S61" s="21">
        <v>0.31</v>
      </c>
      <c r="T61" s="21">
        <v>0.78</v>
      </c>
      <c r="U61" s="21">
        <v>189.1</v>
      </c>
      <c r="V61" s="21">
        <v>75.95</v>
      </c>
      <c r="W61" s="21">
        <v>13.36</v>
      </c>
      <c r="X61" s="21">
        <v>17.899999999999999</v>
      </c>
      <c r="Y61" s="21">
        <v>60.06</v>
      </c>
      <c r="Z61" s="21">
        <v>1.48</v>
      </c>
      <c r="AA61" s="21">
        <v>0</v>
      </c>
      <c r="AB61" s="21">
        <v>1.55</v>
      </c>
      <c r="AC61" s="21">
        <v>0.38</v>
      </c>
      <c r="AD61" s="21">
        <v>0.53</v>
      </c>
      <c r="AE61" s="21">
        <v>7.0000000000000007E-2</v>
      </c>
      <c r="AF61" s="21">
        <v>0.02</v>
      </c>
      <c r="AG61" s="21">
        <v>0.22</v>
      </c>
      <c r="AH61" s="21">
        <v>0.62</v>
      </c>
      <c r="AI61" s="21">
        <v>0</v>
      </c>
      <c r="AJ61" s="21">
        <v>0</v>
      </c>
      <c r="AK61" s="21">
        <v>0</v>
      </c>
      <c r="AL61" s="21">
        <v>0</v>
      </c>
      <c r="AM61" s="21">
        <v>132.37</v>
      </c>
      <c r="AN61" s="21">
        <v>69.13</v>
      </c>
      <c r="AO61" s="21">
        <v>28.83</v>
      </c>
      <c r="AP61" s="21">
        <v>61.38</v>
      </c>
      <c r="AQ61" s="21">
        <v>24.8</v>
      </c>
      <c r="AR61" s="21">
        <v>115.01</v>
      </c>
      <c r="AS61" s="21">
        <v>92.07</v>
      </c>
      <c r="AT61" s="21">
        <v>90.21</v>
      </c>
      <c r="AU61" s="21">
        <v>143.84</v>
      </c>
      <c r="AV61" s="21">
        <v>38.44</v>
      </c>
      <c r="AW61" s="21">
        <v>96.1</v>
      </c>
      <c r="AX61" s="21">
        <v>473.99</v>
      </c>
      <c r="AY61" s="21">
        <v>0</v>
      </c>
      <c r="AZ61" s="21">
        <v>163.06</v>
      </c>
      <c r="BA61" s="21">
        <v>90.21</v>
      </c>
      <c r="BB61" s="21">
        <v>55.8</v>
      </c>
      <c r="BC61" s="21">
        <v>40.299999999999997</v>
      </c>
      <c r="BD61" s="21">
        <v>0</v>
      </c>
      <c r="BE61" s="21">
        <v>0</v>
      </c>
      <c r="BF61" s="21">
        <v>0</v>
      </c>
      <c r="BG61" s="21">
        <v>0</v>
      </c>
      <c r="BH61" s="21">
        <v>0</v>
      </c>
      <c r="BI61" s="21">
        <v>0</v>
      </c>
      <c r="BJ61" s="21">
        <v>0</v>
      </c>
      <c r="BK61" s="21">
        <v>0.04</v>
      </c>
      <c r="BL61" s="21">
        <v>0</v>
      </c>
      <c r="BM61" s="21">
        <v>0</v>
      </c>
      <c r="BN61" s="21">
        <v>0.01</v>
      </c>
      <c r="BO61" s="21">
        <v>0</v>
      </c>
      <c r="BP61" s="21">
        <v>0</v>
      </c>
      <c r="BQ61" s="21">
        <v>0</v>
      </c>
      <c r="BR61" s="21">
        <v>0</v>
      </c>
      <c r="BS61" s="21">
        <v>0.03</v>
      </c>
      <c r="BT61" s="21">
        <v>0</v>
      </c>
      <c r="BU61" s="21">
        <v>0</v>
      </c>
      <c r="BV61" s="21">
        <v>0.15</v>
      </c>
      <c r="BW61" s="21">
        <v>0.02</v>
      </c>
      <c r="BX61" s="21">
        <v>0</v>
      </c>
      <c r="BY61" s="21">
        <v>0</v>
      </c>
      <c r="BZ61" s="21">
        <v>0</v>
      </c>
      <c r="CA61" s="21">
        <v>0</v>
      </c>
      <c r="CB61" s="21">
        <v>14.57</v>
      </c>
      <c r="CD61" s="21">
        <v>0.26</v>
      </c>
      <c r="CF61" s="21">
        <v>0</v>
      </c>
      <c r="CG61" s="21">
        <v>0</v>
      </c>
      <c r="CH61" s="21">
        <v>0</v>
      </c>
      <c r="CI61" s="21">
        <v>0</v>
      </c>
      <c r="CJ61" s="21">
        <v>0</v>
      </c>
      <c r="CK61" s="21">
        <v>0</v>
      </c>
      <c r="CL61" s="21">
        <v>0</v>
      </c>
      <c r="CM61" s="21">
        <v>0</v>
      </c>
      <c r="CN61" s="21">
        <v>0</v>
      </c>
      <c r="CO61" s="21">
        <v>0</v>
      </c>
      <c r="CP61" s="21">
        <v>0</v>
      </c>
    </row>
    <row r="62" spans="1:94" s="31" customFormat="1" x14ac:dyDescent="0.25">
      <c r="A62" s="31" t="str">
        <f>"-"</f>
        <v>-</v>
      </c>
      <c r="B62" s="32" t="s">
        <v>97</v>
      </c>
      <c r="C62" s="31" t="str">
        <f>"62"</f>
        <v>62</v>
      </c>
      <c r="D62" s="31">
        <v>4.0999999999999996</v>
      </c>
      <c r="E62" s="31">
        <v>0</v>
      </c>
      <c r="F62" s="31">
        <v>0.41</v>
      </c>
      <c r="G62" s="31">
        <v>0.41</v>
      </c>
      <c r="H62" s="31">
        <v>29.08</v>
      </c>
      <c r="I62" s="33">
        <v>138.81861999999998</v>
      </c>
      <c r="J62" s="31">
        <v>0</v>
      </c>
      <c r="K62" s="31">
        <v>0</v>
      </c>
      <c r="L62" s="31">
        <v>0</v>
      </c>
      <c r="M62" s="31">
        <v>0</v>
      </c>
      <c r="N62" s="31">
        <v>0.68</v>
      </c>
      <c r="O62" s="31">
        <v>28.27</v>
      </c>
      <c r="P62" s="31">
        <v>0.12</v>
      </c>
      <c r="Q62" s="31">
        <v>0</v>
      </c>
      <c r="R62" s="31">
        <v>0</v>
      </c>
      <c r="S62" s="31">
        <v>0</v>
      </c>
      <c r="T62" s="31">
        <v>1.1200000000000001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315.55</v>
      </c>
      <c r="AN62" s="31">
        <v>104.64</v>
      </c>
      <c r="AO62" s="31">
        <v>62.03</v>
      </c>
      <c r="AP62" s="31">
        <v>124.06</v>
      </c>
      <c r="AQ62" s="31">
        <v>46.93</v>
      </c>
      <c r="AR62" s="31">
        <v>224.39</v>
      </c>
      <c r="AS62" s="31">
        <v>139.16999999999999</v>
      </c>
      <c r="AT62" s="31">
        <v>194.18</v>
      </c>
      <c r="AU62" s="31">
        <v>160.19999999999999</v>
      </c>
      <c r="AV62" s="31">
        <v>84.15</v>
      </c>
      <c r="AW62" s="31">
        <v>148.87</v>
      </c>
      <c r="AX62" s="31">
        <v>1244.94</v>
      </c>
      <c r="AY62" s="31">
        <v>0</v>
      </c>
      <c r="AZ62" s="31">
        <v>405.63</v>
      </c>
      <c r="BA62" s="31">
        <v>176.38</v>
      </c>
      <c r="BB62" s="31">
        <v>117.05</v>
      </c>
      <c r="BC62" s="31">
        <v>92.78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0.05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>
        <v>0</v>
      </c>
      <c r="BS62" s="31">
        <v>0.04</v>
      </c>
      <c r="BT62" s="31">
        <v>0</v>
      </c>
      <c r="BU62" s="31">
        <v>0</v>
      </c>
      <c r="BV62" s="31">
        <v>0.17</v>
      </c>
      <c r="BW62" s="31">
        <v>0.01</v>
      </c>
      <c r="BX62" s="31">
        <v>0</v>
      </c>
      <c r="BY62" s="31">
        <v>0</v>
      </c>
      <c r="BZ62" s="31">
        <v>0</v>
      </c>
      <c r="CA62" s="31">
        <v>0</v>
      </c>
      <c r="CB62" s="31">
        <v>24.24</v>
      </c>
      <c r="CD62" s="31">
        <v>0</v>
      </c>
      <c r="CF62" s="31">
        <v>0</v>
      </c>
      <c r="CG62" s="31">
        <v>0</v>
      </c>
      <c r="CH62" s="31">
        <v>0</v>
      </c>
      <c r="CI62" s="31">
        <v>0</v>
      </c>
      <c r="CJ62" s="31">
        <v>0</v>
      </c>
      <c r="CK62" s="31">
        <v>0</v>
      </c>
      <c r="CL62" s="31">
        <v>0</v>
      </c>
      <c r="CM62" s="31">
        <v>0</v>
      </c>
      <c r="CN62" s="31">
        <v>0</v>
      </c>
      <c r="CO62" s="31">
        <v>0</v>
      </c>
      <c r="CP62" s="31">
        <v>0</v>
      </c>
    </row>
    <row r="63" spans="1:94" s="34" customFormat="1" x14ac:dyDescent="0.25">
      <c r="B63" s="35" t="s">
        <v>98</v>
      </c>
      <c r="C63" s="34">
        <f>C62+C61+C60+C59+C58</f>
        <v>800</v>
      </c>
      <c r="D63" s="29">
        <f>SUM(D57:D62)</f>
        <v>29.61</v>
      </c>
      <c r="E63" s="29">
        <f t="shared" ref="E63" si="250">SUM(E57:E62)</f>
        <v>12.12</v>
      </c>
      <c r="F63" s="29">
        <f t="shared" ref="F63" si="251">SUM(F57:F62)</f>
        <v>39.620000000000005</v>
      </c>
      <c r="G63" s="29">
        <f t="shared" ref="G63" si="252">SUM(G57:G62)</f>
        <v>9.31</v>
      </c>
      <c r="H63" s="29">
        <f t="shared" ref="H63" si="253">SUM(H57:H62)</f>
        <v>138.71999999999997</v>
      </c>
      <c r="I63" s="29">
        <f t="shared" ref="I63" si="254">SUM(I57:I62)</f>
        <v>972.22222999999997</v>
      </c>
      <c r="J63" s="29">
        <f t="shared" ref="J63" si="255">SUM(J57:J62)</f>
        <v>13.23</v>
      </c>
      <c r="K63" s="29">
        <f t="shared" ref="K63" si="256">SUM(K57:K62)</f>
        <v>4.66</v>
      </c>
      <c r="L63" s="29">
        <f t="shared" ref="L63" si="257">SUM(L57:L62)</f>
        <v>0</v>
      </c>
      <c r="M63" s="29">
        <f t="shared" ref="M63" si="258">SUM(M57:M62)</f>
        <v>0</v>
      </c>
      <c r="N63" s="29">
        <f t="shared" ref="N63" si="259">SUM(N57:N62)</f>
        <v>26.750000000000004</v>
      </c>
      <c r="O63" s="29">
        <f t="shared" ref="O63" si="260">SUM(O57:O62)</f>
        <v>86.289999999999992</v>
      </c>
      <c r="P63" s="29">
        <f t="shared" ref="P63" si="261">SUM(P57:P62)</f>
        <v>12.62</v>
      </c>
      <c r="Q63" s="29">
        <f t="shared" ref="Q63" si="262">SUM(Q57:Q62)</f>
        <v>0</v>
      </c>
      <c r="R63" s="29">
        <f t="shared" ref="R63" si="263">SUM(R57:R62)</f>
        <v>0</v>
      </c>
      <c r="S63" s="29">
        <f t="shared" ref="S63" si="264">SUM(S57:S62)</f>
        <v>1.25</v>
      </c>
      <c r="T63" s="29">
        <f t="shared" ref="T63" si="265">SUM(T57:T62)</f>
        <v>9</v>
      </c>
      <c r="U63" s="29">
        <f t="shared" ref="U63" si="266">SUM(U57:U62)</f>
        <v>847.97000000000014</v>
      </c>
      <c r="V63" s="29">
        <f t="shared" ref="V63" si="267">SUM(V57:V62)</f>
        <v>2277.7699999999995</v>
      </c>
      <c r="W63" s="29">
        <f t="shared" ref="W63" si="268">SUM(W57:W62)</f>
        <v>109.81</v>
      </c>
      <c r="X63" s="29">
        <f t="shared" ref="X63" si="269">SUM(X57:X62)</f>
        <v>136.82999999999998</v>
      </c>
      <c r="Y63" s="29">
        <f t="shared" ref="Y63" si="270">SUM(Y57:Y62)</f>
        <v>415.75000000000006</v>
      </c>
      <c r="Z63" s="29">
        <f t="shared" ref="Z63" si="271">SUM(Z57:Z62)</f>
        <v>7.33</v>
      </c>
      <c r="AA63" s="29">
        <f t="shared" ref="AA63" si="272">SUM(AA57:AA62)</f>
        <v>19.5</v>
      </c>
      <c r="AB63" s="29">
        <f t="shared" ref="AB63" si="273">SUM(AB57:AB62)</f>
        <v>2044.1999999999998</v>
      </c>
      <c r="AC63" s="29">
        <f t="shared" ref="AC63" si="274">SUM(AC57:AC62)</f>
        <v>411.36</v>
      </c>
      <c r="AD63" s="29">
        <f t="shared" ref="AD63" si="275">SUM(AD57:AD62)</f>
        <v>5.580000000000001</v>
      </c>
      <c r="AE63" s="29">
        <f t="shared" ref="AE63" si="276">SUM(AE57:AE62)</f>
        <v>0.82000000000000006</v>
      </c>
      <c r="AF63" s="29">
        <f t="shared" ref="AF63" si="277">SUM(AF57:AF62)</f>
        <v>0.38</v>
      </c>
      <c r="AG63" s="29">
        <f t="shared" ref="AG63" si="278">SUM(AG57:AG62)</f>
        <v>5.93</v>
      </c>
      <c r="AH63" s="29">
        <f t="shared" ref="AH63" si="279">SUM(AH57:AH62)</f>
        <v>12.989999999999998</v>
      </c>
      <c r="AI63" s="29">
        <f t="shared" ref="AI63" si="280">SUM(AI57:AI62)</f>
        <v>23.97</v>
      </c>
      <c r="AJ63" s="34">
        <v>0</v>
      </c>
      <c r="AK63" s="34">
        <v>824.85</v>
      </c>
      <c r="AL63" s="34">
        <v>747.99</v>
      </c>
      <c r="AM63" s="34">
        <v>1772.79</v>
      </c>
      <c r="AN63" s="34">
        <v>1619.38</v>
      </c>
      <c r="AO63" s="34">
        <v>436.86</v>
      </c>
      <c r="AP63" s="34">
        <v>983.93</v>
      </c>
      <c r="AQ63" s="34">
        <v>332.53</v>
      </c>
      <c r="AR63" s="34">
        <v>1119.8599999999999</v>
      </c>
      <c r="AS63" s="34">
        <v>1187.32</v>
      </c>
      <c r="AT63" s="34">
        <v>1734.31</v>
      </c>
      <c r="AU63" s="34">
        <v>1999.37</v>
      </c>
      <c r="AV63" s="34">
        <v>702.07</v>
      </c>
      <c r="AW63" s="34">
        <v>1087.97</v>
      </c>
      <c r="AX63" s="34">
        <v>4721.8599999999997</v>
      </c>
      <c r="AY63" s="34">
        <v>128.5</v>
      </c>
      <c r="AZ63" s="34">
        <v>1291.83</v>
      </c>
      <c r="BA63" s="34">
        <v>1012.71</v>
      </c>
      <c r="BB63" s="34">
        <v>806.11</v>
      </c>
      <c r="BC63" s="34">
        <v>370.26</v>
      </c>
      <c r="BD63" s="34">
        <v>0.12</v>
      </c>
      <c r="BE63" s="34">
        <v>0.05</v>
      </c>
      <c r="BF63" s="34">
        <v>0.03</v>
      </c>
      <c r="BG63" s="34">
        <v>7.0000000000000007E-2</v>
      </c>
      <c r="BH63" s="34">
        <v>0.08</v>
      </c>
      <c r="BI63" s="34">
        <v>0.35</v>
      </c>
      <c r="BJ63" s="34">
        <v>0</v>
      </c>
      <c r="BK63" s="34">
        <v>1.98</v>
      </c>
      <c r="BL63" s="34">
        <v>0</v>
      </c>
      <c r="BM63" s="34">
        <v>0.88</v>
      </c>
      <c r="BN63" s="34">
        <v>0.04</v>
      </c>
      <c r="BO63" s="34">
        <v>0.08</v>
      </c>
      <c r="BP63" s="34">
        <v>0</v>
      </c>
      <c r="BQ63" s="34">
        <v>7.0000000000000007E-2</v>
      </c>
      <c r="BR63" s="34">
        <v>0.12</v>
      </c>
      <c r="BS63" s="34">
        <v>3.99</v>
      </c>
      <c r="BT63" s="34">
        <v>0</v>
      </c>
      <c r="BU63" s="34">
        <v>0</v>
      </c>
      <c r="BV63" s="34">
        <v>7.82</v>
      </c>
      <c r="BW63" s="34">
        <v>0.06</v>
      </c>
      <c r="BX63" s="34">
        <v>0</v>
      </c>
      <c r="BY63" s="34">
        <v>0</v>
      </c>
      <c r="BZ63" s="34">
        <v>0</v>
      </c>
      <c r="CA63" s="34">
        <v>0</v>
      </c>
      <c r="CB63" s="34">
        <v>802.73</v>
      </c>
      <c r="CC63" s="34">
        <f>$I$63/$I$64*100</f>
        <v>100</v>
      </c>
      <c r="CD63" s="34">
        <v>360.2</v>
      </c>
      <c r="CF63" s="34">
        <v>0</v>
      </c>
      <c r="CG63" s="34">
        <v>0</v>
      </c>
      <c r="CH63" s="34">
        <v>0</v>
      </c>
      <c r="CI63" s="34">
        <v>0</v>
      </c>
      <c r="CJ63" s="34">
        <v>0</v>
      </c>
      <c r="CK63" s="34">
        <v>0</v>
      </c>
      <c r="CL63" s="34">
        <v>0</v>
      </c>
      <c r="CM63" s="34">
        <v>0</v>
      </c>
      <c r="CN63" s="34">
        <v>0</v>
      </c>
      <c r="CO63" s="34">
        <v>15</v>
      </c>
      <c r="CP63" s="34">
        <v>1.5</v>
      </c>
    </row>
    <row r="64" spans="1:94" s="34" customFormat="1" x14ac:dyDescent="0.25">
      <c r="B64" s="35" t="s">
        <v>89</v>
      </c>
      <c r="D64" s="29">
        <f>D63</f>
        <v>29.61</v>
      </c>
      <c r="E64" s="29">
        <f t="shared" ref="E64" si="281">E63</f>
        <v>12.12</v>
      </c>
      <c r="F64" s="29">
        <f t="shared" ref="F64" si="282">F63</f>
        <v>39.620000000000005</v>
      </c>
      <c r="G64" s="29">
        <f t="shared" ref="G64" si="283">G63</f>
        <v>9.31</v>
      </c>
      <c r="H64" s="29">
        <f t="shared" ref="H64" si="284">H63</f>
        <v>138.71999999999997</v>
      </c>
      <c r="I64" s="29">
        <f t="shared" ref="I64" si="285">I63</f>
        <v>972.22222999999997</v>
      </c>
      <c r="J64" s="29">
        <f t="shared" ref="J64" si="286">J63</f>
        <v>13.23</v>
      </c>
      <c r="K64" s="29">
        <f t="shared" ref="K64" si="287">K63</f>
        <v>4.66</v>
      </c>
      <c r="L64" s="29">
        <f t="shared" ref="L64" si="288">L63</f>
        <v>0</v>
      </c>
      <c r="M64" s="29">
        <f t="shared" ref="M64" si="289">M63</f>
        <v>0</v>
      </c>
      <c r="N64" s="29">
        <f t="shared" ref="N64" si="290">N63</f>
        <v>26.750000000000004</v>
      </c>
      <c r="O64" s="29">
        <f t="shared" ref="O64" si="291">O63</f>
        <v>86.289999999999992</v>
      </c>
      <c r="P64" s="29">
        <f t="shared" ref="P64" si="292">P63</f>
        <v>12.62</v>
      </c>
      <c r="Q64" s="29">
        <f t="shared" ref="Q64" si="293">Q63</f>
        <v>0</v>
      </c>
      <c r="R64" s="29">
        <f t="shared" ref="R64" si="294">R63</f>
        <v>0</v>
      </c>
      <c r="S64" s="29">
        <f t="shared" ref="S64" si="295">S63</f>
        <v>1.25</v>
      </c>
      <c r="T64" s="29">
        <f t="shared" ref="T64" si="296">T63</f>
        <v>9</v>
      </c>
      <c r="U64" s="29">
        <f t="shared" ref="U64" si="297">U63</f>
        <v>847.97000000000014</v>
      </c>
      <c r="V64" s="29">
        <f t="shared" ref="V64" si="298">V63</f>
        <v>2277.7699999999995</v>
      </c>
      <c r="W64" s="29">
        <f t="shared" ref="W64" si="299">W63</f>
        <v>109.81</v>
      </c>
      <c r="X64" s="29">
        <f t="shared" ref="X64" si="300">X63</f>
        <v>136.82999999999998</v>
      </c>
      <c r="Y64" s="29">
        <f t="shared" ref="Y64" si="301">Y63</f>
        <v>415.75000000000006</v>
      </c>
      <c r="Z64" s="29">
        <f t="shared" ref="Z64" si="302">Z63</f>
        <v>7.33</v>
      </c>
      <c r="AA64" s="29">
        <f t="shared" ref="AA64" si="303">AA63</f>
        <v>19.5</v>
      </c>
      <c r="AB64" s="29">
        <f t="shared" ref="AB64" si="304">AB63</f>
        <v>2044.1999999999998</v>
      </c>
      <c r="AC64" s="29">
        <f t="shared" ref="AC64" si="305">AC63</f>
        <v>411.36</v>
      </c>
      <c r="AD64" s="29">
        <f t="shared" ref="AD64" si="306">AD63</f>
        <v>5.580000000000001</v>
      </c>
      <c r="AE64" s="29">
        <f t="shared" ref="AE64" si="307">AE63</f>
        <v>0.82000000000000006</v>
      </c>
      <c r="AF64" s="29">
        <f t="shared" ref="AF64" si="308">AF63</f>
        <v>0.38</v>
      </c>
      <c r="AG64" s="29">
        <f t="shared" ref="AG64" si="309">AG63</f>
        <v>5.93</v>
      </c>
      <c r="AH64" s="29">
        <f t="shared" ref="AH64" si="310">AH63</f>
        <v>12.989999999999998</v>
      </c>
      <c r="AI64" s="29">
        <f t="shared" ref="AI64" si="311">AI63</f>
        <v>23.97</v>
      </c>
      <c r="AJ64" s="34">
        <v>0</v>
      </c>
      <c r="AK64" s="34">
        <v>824.85</v>
      </c>
      <c r="AL64" s="34">
        <v>747.99</v>
      </c>
      <c r="AM64" s="34">
        <v>1772.79</v>
      </c>
      <c r="AN64" s="34">
        <v>1619.38</v>
      </c>
      <c r="AO64" s="34">
        <v>436.86</v>
      </c>
      <c r="AP64" s="34">
        <v>983.93</v>
      </c>
      <c r="AQ64" s="34">
        <v>332.53</v>
      </c>
      <c r="AR64" s="34">
        <v>1119.8599999999999</v>
      </c>
      <c r="AS64" s="34">
        <v>1187.32</v>
      </c>
      <c r="AT64" s="34">
        <v>1734.31</v>
      </c>
      <c r="AU64" s="34">
        <v>1999.37</v>
      </c>
      <c r="AV64" s="34">
        <v>702.07</v>
      </c>
      <c r="AW64" s="34">
        <v>1087.97</v>
      </c>
      <c r="AX64" s="34">
        <v>4721.8599999999997</v>
      </c>
      <c r="AY64" s="34">
        <v>128.5</v>
      </c>
      <c r="AZ64" s="34">
        <v>1291.83</v>
      </c>
      <c r="BA64" s="34">
        <v>1012.71</v>
      </c>
      <c r="BB64" s="34">
        <v>806.11</v>
      </c>
      <c r="BC64" s="34">
        <v>370.26</v>
      </c>
      <c r="BD64" s="34">
        <v>0.12</v>
      </c>
      <c r="BE64" s="34">
        <v>0.05</v>
      </c>
      <c r="BF64" s="34">
        <v>0.03</v>
      </c>
      <c r="BG64" s="34">
        <v>7.0000000000000007E-2</v>
      </c>
      <c r="BH64" s="34">
        <v>0.08</v>
      </c>
      <c r="BI64" s="34">
        <v>0.35</v>
      </c>
      <c r="BJ64" s="34">
        <v>0</v>
      </c>
      <c r="BK64" s="34">
        <v>1.98</v>
      </c>
      <c r="BL64" s="34">
        <v>0</v>
      </c>
      <c r="BM64" s="34">
        <v>0.88</v>
      </c>
      <c r="BN64" s="34">
        <v>0.04</v>
      </c>
      <c r="BO64" s="34">
        <v>0.08</v>
      </c>
      <c r="BP64" s="34">
        <v>0</v>
      </c>
      <c r="BQ64" s="34">
        <v>7.0000000000000007E-2</v>
      </c>
      <c r="BR64" s="34">
        <v>0.12</v>
      </c>
      <c r="BS64" s="34">
        <v>3.99</v>
      </c>
      <c r="BT64" s="34">
        <v>0</v>
      </c>
      <c r="BU64" s="34">
        <v>0</v>
      </c>
      <c r="BV64" s="34">
        <v>7.82</v>
      </c>
      <c r="BW64" s="34">
        <v>0.06</v>
      </c>
      <c r="BX64" s="34">
        <v>0</v>
      </c>
      <c r="BY64" s="34">
        <v>0</v>
      </c>
      <c r="BZ64" s="34">
        <v>0</v>
      </c>
      <c r="CA64" s="34">
        <v>0</v>
      </c>
      <c r="CB64" s="34">
        <v>802.73</v>
      </c>
      <c r="CD64" s="34">
        <v>360.2</v>
      </c>
      <c r="CF64" s="34">
        <v>0</v>
      </c>
      <c r="CG64" s="34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15</v>
      </c>
      <c r="CP64" s="34">
        <v>1.5</v>
      </c>
    </row>
    <row r="65" spans="1:94" x14ac:dyDescent="0.25">
      <c r="B65" s="30" t="s">
        <v>115</v>
      </c>
    </row>
    <row r="66" spans="1:94" x14ac:dyDescent="0.25">
      <c r="B66" s="30" t="s">
        <v>91</v>
      </c>
    </row>
    <row r="67" spans="1:94" s="21" customFormat="1" ht="31.5" x14ac:dyDescent="0.25">
      <c r="A67" s="21" t="str">
        <f>"2/2"</f>
        <v>2/2</v>
      </c>
      <c r="B67" s="22" t="s">
        <v>165</v>
      </c>
      <c r="C67" s="21" t="str">
        <f>"265"</f>
        <v>265</v>
      </c>
      <c r="D67" s="21">
        <v>7.14</v>
      </c>
      <c r="E67" s="21">
        <v>2.5099999999999998</v>
      </c>
      <c r="F67" s="21">
        <v>7.48</v>
      </c>
      <c r="G67" s="21">
        <v>5.22</v>
      </c>
      <c r="H67" s="21">
        <v>24.72</v>
      </c>
      <c r="I67" s="23">
        <v>186.91</v>
      </c>
      <c r="J67" s="21">
        <v>1.1100000000000001</v>
      </c>
      <c r="K67" s="21">
        <v>3.25</v>
      </c>
      <c r="L67" s="21">
        <v>0</v>
      </c>
      <c r="M67" s="21">
        <v>0</v>
      </c>
      <c r="N67" s="21">
        <v>5.51</v>
      </c>
      <c r="O67" s="21">
        <v>5.04</v>
      </c>
      <c r="P67" s="21">
        <v>2.16</v>
      </c>
      <c r="Q67" s="21">
        <v>0</v>
      </c>
      <c r="R67" s="21">
        <v>0</v>
      </c>
      <c r="S67" s="21">
        <v>0.28000000000000003</v>
      </c>
      <c r="T67" s="21">
        <v>1.54</v>
      </c>
      <c r="U67" s="21">
        <v>218.18</v>
      </c>
      <c r="V67" s="21">
        <v>339.72</v>
      </c>
      <c r="W67" s="21">
        <v>40.43</v>
      </c>
      <c r="X67" s="21">
        <v>23.22</v>
      </c>
      <c r="Y67" s="21">
        <v>66.680000000000007</v>
      </c>
      <c r="Z67" s="21">
        <v>1.1000000000000001</v>
      </c>
      <c r="AA67" s="21">
        <v>8.8000000000000007</v>
      </c>
      <c r="AB67" s="21">
        <v>974.4</v>
      </c>
      <c r="AC67" s="21">
        <v>217.84</v>
      </c>
      <c r="AD67" s="21">
        <v>2.4700000000000002</v>
      </c>
      <c r="AE67" s="21">
        <v>0.05</v>
      </c>
      <c r="AF67" s="21">
        <v>0.05</v>
      </c>
      <c r="AG67" s="21">
        <v>0.65</v>
      </c>
      <c r="AH67" s="21">
        <v>1.17</v>
      </c>
      <c r="AI67" s="21">
        <v>10.91</v>
      </c>
      <c r="AJ67" s="21">
        <v>0</v>
      </c>
      <c r="AK67" s="21">
        <v>11.07</v>
      </c>
      <c r="AL67" s="21">
        <v>10.11</v>
      </c>
      <c r="AM67" s="21">
        <v>77.790000000000006</v>
      </c>
      <c r="AN67" s="21">
        <v>72.430000000000007</v>
      </c>
      <c r="AO67" s="21">
        <v>20.7</v>
      </c>
      <c r="AP67" s="21">
        <v>51.58</v>
      </c>
      <c r="AQ67" s="21">
        <v>15.23</v>
      </c>
      <c r="AR67" s="21">
        <v>58.05</v>
      </c>
      <c r="AS67" s="21">
        <v>63.87</v>
      </c>
      <c r="AT67" s="21">
        <v>103.41</v>
      </c>
      <c r="AU67" s="21">
        <v>194.3</v>
      </c>
      <c r="AV67" s="21">
        <v>23.79</v>
      </c>
      <c r="AW67" s="21">
        <v>48.98</v>
      </c>
      <c r="AX67" s="21">
        <v>326.85000000000002</v>
      </c>
      <c r="AY67" s="21">
        <v>0</v>
      </c>
      <c r="AZ67" s="21">
        <v>68.099999999999994</v>
      </c>
      <c r="BA67" s="21">
        <v>61.15</v>
      </c>
      <c r="BB67" s="21">
        <v>47.52</v>
      </c>
      <c r="BC67" s="21">
        <v>20.63</v>
      </c>
      <c r="BD67" s="21">
        <v>0</v>
      </c>
      <c r="BE67" s="21">
        <v>0</v>
      </c>
      <c r="BF67" s="21">
        <v>0</v>
      </c>
      <c r="BG67" s="21">
        <v>0</v>
      </c>
      <c r="BH67" s="21">
        <v>0</v>
      </c>
      <c r="BI67" s="21">
        <v>0</v>
      </c>
      <c r="BJ67" s="21">
        <v>0</v>
      </c>
      <c r="BK67" s="21">
        <v>0.28999999999999998</v>
      </c>
      <c r="BL67" s="21">
        <v>0</v>
      </c>
      <c r="BM67" s="21">
        <v>0.18</v>
      </c>
      <c r="BN67" s="21">
        <v>0.01</v>
      </c>
      <c r="BO67" s="21">
        <v>0.03</v>
      </c>
      <c r="BP67" s="21">
        <v>0</v>
      </c>
      <c r="BQ67" s="21">
        <v>0</v>
      </c>
      <c r="BR67" s="21">
        <v>0</v>
      </c>
      <c r="BS67" s="21">
        <v>1.08</v>
      </c>
      <c r="BT67" s="21">
        <v>0</v>
      </c>
      <c r="BU67" s="21">
        <v>0</v>
      </c>
      <c r="BV67" s="21">
        <v>2.99</v>
      </c>
      <c r="BW67" s="21">
        <v>0</v>
      </c>
      <c r="BX67" s="21">
        <v>0</v>
      </c>
      <c r="BY67" s="21">
        <v>0</v>
      </c>
      <c r="BZ67" s="21">
        <v>0</v>
      </c>
      <c r="CA67" s="21">
        <v>0</v>
      </c>
      <c r="CB67" s="21">
        <v>298.94</v>
      </c>
      <c r="CD67" s="21">
        <v>165.4</v>
      </c>
      <c r="CF67" s="21">
        <v>0</v>
      </c>
      <c r="CG67" s="21">
        <v>0</v>
      </c>
      <c r="CH67" s="21">
        <v>0</v>
      </c>
      <c r="CI67" s="21">
        <v>0</v>
      </c>
      <c r="CJ67" s="21">
        <v>0</v>
      </c>
      <c r="CK67" s="21">
        <v>0</v>
      </c>
      <c r="CL67" s="21">
        <v>0</v>
      </c>
      <c r="CM67" s="21">
        <v>0</v>
      </c>
      <c r="CN67" s="21">
        <v>0</v>
      </c>
      <c r="CO67" s="21">
        <v>0</v>
      </c>
      <c r="CP67" s="21">
        <v>0.5</v>
      </c>
    </row>
    <row r="68" spans="1:94" s="21" customFormat="1" x14ac:dyDescent="0.25">
      <c r="A68" s="21" t="str">
        <f>"9/8"</f>
        <v>9/8</v>
      </c>
      <c r="B68" s="22" t="s">
        <v>116</v>
      </c>
      <c r="C68" s="21" t="str">
        <f>"100"</f>
        <v>100</v>
      </c>
      <c r="D68" s="21">
        <v>12.72</v>
      </c>
      <c r="E68" s="21">
        <v>12.48</v>
      </c>
      <c r="F68" s="21">
        <v>14.22</v>
      </c>
      <c r="G68" s="21">
        <v>6.36</v>
      </c>
      <c r="H68" s="21">
        <v>2.86</v>
      </c>
      <c r="I68" s="23">
        <v>190.73294541666652</v>
      </c>
      <c r="J68" s="21">
        <v>6.58</v>
      </c>
      <c r="K68" s="21">
        <v>4.4000000000000004</v>
      </c>
      <c r="L68" s="21">
        <v>0</v>
      </c>
      <c r="M68" s="21">
        <v>0</v>
      </c>
      <c r="N68" s="21">
        <v>0.96</v>
      </c>
      <c r="O68" s="21">
        <v>1.8</v>
      </c>
      <c r="P68" s="21">
        <v>0.09</v>
      </c>
      <c r="Q68" s="21">
        <v>0</v>
      </c>
      <c r="R68" s="21">
        <v>0</v>
      </c>
      <c r="S68" s="21">
        <v>0.23</v>
      </c>
      <c r="T68" s="21">
        <v>1.75</v>
      </c>
      <c r="U68" s="21">
        <v>293.05</v>
      </c>
      <c r="V68" s="21">
        <v>212.34</v>
      </c>
      <c r="W68" s="21">
        <v>29.7</v>
      </c>
      <c r="X68" s="21">
        <v>14.25</v>
      </c>
      <c r="Y68" s="21">
        <v>224.07</v>
      </c>
      <c r="Z68" s="21">
        <v>4.63</v>
      </c>
      <c r="AA68" s="21">
        <v>4849.18</v>
      </c>
      <c r="AB68" s="21">
        <v>605.77</v>
      </c>
      <c r="AC68" s="21">
        <v>5846.97</v>
      </c>
      <c r="AD68" s="21">
        <v>3.75</v>
      </c>
      <c r="AE68" s="21">
        <v>0.15</v>
      </c>
      <c r="AF68" s="21">
        <v>1.24</v>
      </c>
      <c r="AG68" s="21">
        <v>5.34</v>
      </c>
      <c r="AH68" s="21">
        <v>9.26</v>
      </c>
      <c r="AI68" s="21">
        <v>6.86</v>
      </c>
      <c r="AJ68" s="21">
        <v>0</v>
      </c>
      <c r="AK68" s="21">
        <v>1.0900000000000001</v>
      </c>
      <c r="AL68" s="21">
        <v>1.07</v>
      </c>
      <c r="AM68" s="21">
        <v>51.62</v>
      </c>
      <c r="AN68" s="21">
        <v>33.21</v>
      </c>
      <c r="AO68" s="21">
        <v>5.99</v>
      </c>
      <c r="AP68" s="21">
        <v>24.69</v>
      </c>
      <c r="AQ68" s="21">
        <v>11.02</v>
      </c>
      <c r="AR68" s="21">
        <v>29.48</v>
      </c>
      <c r="AS68" s="21">
        <v>9.5299999999999994</v>
      </c>
      <c r="AT68" s="21">
        <v>47.56</v>
      </c>
      <c r="AU68" s="21">
        <v>10.34</v>
      </c>
      <c r="AV68" s="21">
        <v>18.100000000000001</v>
      </c>
      <c r="AW68" s="21">
        <v>9.74</v>
      </c>
      <c r="AX68" s="21">
        <v>83.92</v>
      </c>
      <c r="AY68" s="21">
        <v>0</v>
      </c>
      <c r="AZ68" s="21">
        <v>26.51</v>
      </c>
      <c r="BA68" s="21">
        <v>14.43</v>
      </c>
      <c r="BB68" s="21">
        <v>23.49</v>
      </c>
      <c r="BC68" s="21">
        <v>13.28</v>
      </c>
      <c r="BD68" s="21">
        <v>7.0000000000000007E-2</v>
      </c>
      <c r="BE68" s="21">
        <v>0.03</v>
      </c>
      <c r="BF68" s="21">
        <v>0.02</v>
      </c>
      <c r="BG68" s="21">
        <v>0.04</v>
      </c>
      <c r="BH68" s="21">
        <v>0.04</v>
      </c>
      <c r="BI68" s="21">
        <v>0.21</v>
      </c>
      <c r="BJ68" s="21">
        <v>0</v>
      </c>
      <c r="BK68" s="21">
        <v>0.94</v>
      </c>
      <c r="BL68" s="21">
        <v>0</v>
      </c>
      <c r="BM68" s="21">
        <v>0.43</v>
      </c>
      <c r="BN68" s="21">
        <v>0.02</v>
      </c>
      <c r="BO68" s="21">
        <v>0.04</v>
      </c>
      <c r="BP68" s="21">
        <v>0</v>
      </c>
      <c r="BQ68" s="21">
        <v>0.04</v>
      </c>
      <c r="BR68" s="21">
        <v>0.06</v>
      </c>
      <c r="BS68" s="21">
        <v>1.95</v>
      </c>
      <c r="BT68" s="21">
        <v>0</v>
      </c>
      <c r="BU68" s="21">
        <v>0</v>
      </c>
      <c r="BV68" s="21">
        <v>3.83</v>
      </c>
      <c r="BW68" s="21">
        <v>0</v>
      </c>
      <c r="BX68" s="21">
        <v>0</v>
      </c>
      <c r="BY68" s="21">
        <v>0</v>
      </c>
      <c r="BZ68" s="21">
        <v>0</v>
      </c>
      <c r="CA68" s="21">
        <v>0</v>
      </c>
      <c r="CB68" s="21">
        <v>101.14</v>
      </c>
      <c r="CD68" s="21">
        <v>4950.1400000000003</v>
      </c>
      <c r="CF68" s="21">
        <v>0</v>
      </c>
      <c r="CG68" s="21">
        <v>0</v>
      </c>
      <c r="CH68" s="21">
        <v>0</v>
      </c>
      <c r="CI68" s="21">
        <v>0</v>
      </c>
      <c r="CJ68" s="21">
        <v>0</v>
      </c>
      <c r="CK68" s="21">
        <v>0</v>
      </c>
      <c r="CL68" s="21">
        <v>0</v>
      </c>
      <c r="CM68" s="21">
        <v>0</v>
      </c>
      <c r="CN68" s="21">
        <v>0</v>
      </c>
      <c r="CO68" s="21">
        <v>0</v>
      </c>
      <c r="CP68" s="21">
        <v>0.57999999999999996</v>
      </c>
    </row>
    <row r="69" spans="1:94" s="21" customFormat="1" x14ac:dyDescent="0.25">
      <c r="A69" s="21" t="str">
        <f>"54-7г-2020"</f>
        <v>54-7г-2020</v>
      </c>
      <c r="B69" s="22" t="s">
        <v>117</v>
      </c>
      <c r="C69" s="21" t="str">
        <f>"150"</f>
        <v>150</v>
      </c>
      <c r="D69" s="21">
        <v>3.99</v>
      </c>
      <c r="E69" s="21">
        <v>0.03</v>
      </c>
      <c r="F69" s="21">
        <v>5.85</v>
      </c>
      <c r="G69" s="21">
        <v>0.52</v>
      </c>
      <c r="H69" s="21">
        <v>36.159999999999997</v>
      </c>
      <c r="I69" s="23">
        <v>213.76231419999999</v>
      </c>
      <c r="J69" s="21">
        <v>3.8</v>
      </c>
      <c r="K69" s="21">
        <v>0.17</v>
      </c>
      <c r="L69" s="21">
        <v>0</v>
      </c>
      <c r="M69" s="21">
        <v>0</v>
      </c>
      <c r="N69" s="21">
        <v>0.38</v>
      </c>
      <c r="O69" s="21">
        <v>34.36</v>
      </c>
      <c r="P69" s="21">
        <v>1.41</v>
      </c>
      <c r="Q69" s="21">
        <v>0</v>
      </c>
      <c r="R69" s="21">
        <v>0</v>
      </c>
      <c r="S69" s="21">
        <v>0</v>
      </c>
      <c r="T69" s="21">
        <v>0.88</v>
      </c>
      <c r="U69" s="21">
        <v>200.24</v>
      </c>
      <c r="V69" s="21">
        <v>46.52</v>
      </c>
      <c r="W69" s="21">
        <v>5.98</v>
      </c>
      <c r="X69" s="21">
        <v>22.63</v>
      </c>
      <c r="Y69" s="21">
        <v>69.05</v>
      </c>
      <c r="Z69" s="21">
        <v>0.48</v>
      </c>
      <c r="AA69" s="21">
        <v>24.07</v>
      </c>
      <c r="AB69" s="21">
        <v>20.67</v>
      </c>
      <c r="AC69" s="21">
        <v>44.4</v>
      </c>
      <c r="AD69" s="21">
        <v>0.28000000000000003</v>
      </c>
      <c r="AE69" s="21">
        <v>0.03</v>
      </c>
      <c r="AF69" s="21">
        <v>0.02</v>
      </c>
      <c r="AG69" s="21">
        <v>0.66</v>
      </c>
      <c r="AH69" s="21">
        <v>1.72</v>
      </c>
      <c r="AI69" s="21">
        <v>0</v>
      </c>
      <c r="AJ69" s="21">
        <v>0</v>
      </c>
      <c r="AK69" s="21">
        <v>206.17</v>
      </c>
      <c r="AL69" s="21">
        <v>162.28</v>
      </c>
      <c r="AM69" s="21">
        <v>304.89</v>
      </c>
      <c r="AN69" s="21">
        <v>128.38999999999999</v>
      </c>
      <c r="AO69" s="21">
        <v>78.61</v>
      </c>
      <c r="AP69" s="21">
        <v>118.78</v>
      </c>
      <c r="AQ69" s="21">
        <v>50.42</v>
      </c>
      <c r="AR69" s="21">
        <v>181.82</v>
      </c>
      <c r="AS69" s="21">
        <v>191.31</v>
      </c>
      <c r="AT69" s="21">
        <v>249.35</v>
      </c>
      <c r="AU69" s="21">
        <v>265.24</v>
      </c>
      <c r="AV69" s="21">
        <v>84.18</v>
      </c>
      <c r="AW69" s="21">
        <v>156.77000000000001</v>
      </c>
      <c r="AX69" s="21">
        <v>589.99</v>
      </c>
      <c r="AY69" s="21">
        <v>0</v>
      </c>
      <c r="AZ69" s="21">
        <v>162.6</v>
      </c>
      <c r="BA69" s="21">
        <v>162.86000000000001</v>
      </c>
      <c r="BB69" s="21">
        <v>142.87</v>
      </c>
      <c r="BC69" s="21">
        <v>67.09</v>
      </c>
      <c r="BD69" s="21">
        <v>0.22</v>
      </c>
      <c r="BE69" s="21">
        <v>0.05</v>
      </c>
      <c r="BF69" s="21">
        <v>0.04</v>
      </c>
      <c r="BG69" s="21">
        <v>0.11</v>
      </c>
      <c r="BH69" s="21">
        <v>0.14000000000000001</v>
      </c>
      <c r="BI69" s="21">
        <v>0.47</v>
      </c>
      <c r="BJ69" s="21">
        <v>0</v>
      </c>
      <c r="BK69" s="21">
        <v>1.55</v>
      </c>
      <c r="BL69" s="21">
        <v>0</v>
      </c>
      <c r="BM69" s="21">
        <v>0.47</v>
      </c>
      <c r="BN69" s="21">
        <v>0</v>
      </c>
      <c r="BO69" s="21">
        <v>0</v>
      </c>
      <c r="BP69" s="21">
        <v>0</v>
      </c>
      <c r="BQ69" s="21">
        <v>0.05</v>
      </c>
      <c r="BR69" s="21">
        <v>0.17</v>
      </c>
      <c r="BS69" s="21">
        <v>1.51</v>
      </c>
      <c r="BT69" s="21">
        <v>0</v>
      </c>
      <c r="BU69" s="21">
        <v>0</v>
      </c>
      <c r="BV69" s="21">
        <v>0.16</v>
      </c>
      <c r="BW69" s="21">
        <v>0</v>
      </c>
      <c r="BX69" s="21">
        <v>0</v>
      </c>
      <c r="BY69" s="21">
        <v>0</v>
      </c>
      <c r="BZ69" s="21">
        <v>0</v>
      </c>
      <c r="CA69" s="21">
        <v>0</v>
      </c>
      <c r="CB69" s="21">
        <v>272.24</v>
      </c>
      <c r="CD69" s="21">
        <v>27.52</v>
      </c>
      <c r="CF69" s="21">
        <v>0</v>
      </c>
      <c r="CG69" s="21">
        <v>0</v>
      </c>
      <c r="CH69" s="21">
        <v>0</v>
      </c>
      <c r="CI69" s="21">
        <v>0</v>
      </c>
      <c r="CJ69" s="21">
        <v>0</v>
      </c>
      <c r="CK69" s="21">
        <v>0</v>
      </c>
      <c r="CL69" s="21">
        <v>0</v>
      </c>
      <c r="CM69" s="21">
        <v>0</v>
      </c>
      <c r="CN69" s="21">
        <v>0</v>
      </c>
      <c r="CO69" s="21">
        <v>0</v>
      </c>
      <c r="CP69" s="21">
        <v>0.5</v>
      </c>
    </row>
    <row r="70" spans="1:94" s="21" customFormat="1" x14ac:dyDescent="0.25">
      <c r="A70" s="21" t="str">
        <f>"20"</f>
        <v>20</v>
      </c>
      <c r="B70" s="22" t="s">
        <v>103</v>
      </c>
      <c r="C70" s="21" t="str">
        <f>"200"</f>
        <v>200</v>
      </c>
      <c r="D70" s="21">
        <v>0</v>
      </c>
      <c r="E70" s="21">
        <v>0</v>
      </c>
      <c r="F70" s="21">
        <v>0</v>
      </c>
      <c r="G70" s="21">
        <v>0</v>
      </c>
      <c r="H70" s="21">
        <v>6.77</v>
      </c>
      <c r="I70" s="23">
        <v>29.9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6.77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7.92</v>
      </c>
      <c r="V70" s="21">
        <v>0</v>
      </c>
      <c r="W70" s="21">
        <v>0.08</v>
      </c>
      <c r="X70" s="21">
        <v>0</v>
      </c>
      <c r="Y70" s="21">
        <v>0</v>
      </c>
      <c r="Z70" s="21">
        <v>0.01</v>
      </c>
      <c r="AA70" s="21">
        <v>0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>
        <v>0</v>
      </c>
      <c r="AR70" s="21">
        <v>0</v>
      </c>
      <c r="AS70" s="21">
        <v>0</v>
      </c>
      <c r="AT70" s="21">
        <v>0</v>
      </c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1">
        <v>0</v>
      </c>
      <c r="BH70" s="21">
        <v>0</v>
      </c>
      <c r="BI70" s="21">
        <v>0</v>
      </c>
      <c r="BJ70" s="21">
        <v>0</v>
      </c>
      <c r="BK70" s="21">
        <v>0</v>
      </c>
      <c r="BL70" s="21">
        <v>0</v>
      </c>
      <c r="BM70" s="21">
        <v>0</v>
      </c>
      <c r="BN70" s="21">
        <v>0</v>
      </c>
      <c r="BO70" s="21">
        <v>0</v>
      </c>
      <c r="BP70" s="21">
        <v>0</v>
      </c>
      <c r="BQ70" s="21">
        <v>0</v>
      </c>
      <c r="BR70" s="21">
        <v>0</v>
      </c>
      <c r="BS70" s="21">
        <v>0</v>
      </c>
      <c r="BT70" s="21">
        <v>0</v>
      </c>
      <c r="BU70" s="21">
        <v>0</v>
      </c>
      <c r="BV70" s="21">
        <v>0</v>
      </c>
      <c r="BW70" s="21">
        <v>0</v>
      </c>
      <c r="BX70" s="21">
        <v>0</v>
      </c>
      <c r="BY70" s="21">
        <v>0</v>
      </c>
      <c r="BZ70" s="21">
        <v>0</v>
      </c>
      <c r="CA70" s="21">
        <v>0</v>
      </c>
      <c r="CB70" s="21">
        <v>223.41</v>
      </c>
      <c r="CD70" s="21">
        <v>0</v>
      </c>
      <c r="CF70" s="21">
        <v>0</v>
      </c>
      <c r="CG70" s="21">
        <v>0</v>
      </c>
      <c r="CH70" s="21">
        <v>0</v>
      </c>
      <c r="CI70" s="21">
        <v>0</v>
      </c>
      <c r="CJ70" s="21">
        <v>0</v>
      </c>
      <c r="CK70" s="21">
        <v>0</v>
      </c>
      <c r="CL70" s="21">
        <v>0</v>
      </c>
      <c r="CM70" s="21">
        <v>0</v>
      </c>
      <c r="CN70" s="21">
        <v>0</v>
      </c>
      <c r="CO70" s="21">
        <v>0</v>
      </c>
      <c r="CP70" s="21">
        <v>0</v>
      </c>
    </row>
    <row r="71" spans="1:94" s="21" customFormat="1" x14ac:dyDescent="0.25">
      <c r="A71" s="21" t="str">
        <f>"-"</f>
        <v>-</v>
      </c>
      <c r="B71" s="22" t="s">
        <v>96</v>
      </c>
      <c r="C71" s="21" t="str">
        <f>"50"</f>
        <v>50</v>
      </c>
      <c r="D71" s="21">
        <v>3.3</v>
      </c>
      <c r="E71" s="21">
        <v>0</v>
      </c>
      <c r="F71" s="21">
        <v>0.6</v>
      </c>
      <c r="G71" s="21">
        <v>0.6</v>
      </c>
      <c r="H71" s="21">
        <v>20.85</v>
      </c>
      <c r="I71" s="23">
        <v>96.69</v>
      </c>
      <c r="J71" s="21">
        <v>0.1</v>
      </c>
      <c r="K71" s="21">
        <v>0</v>
      </c>
      <c r="L71" s="21">
        <v>0</v>
      </c>
      <c r="M71" s="21">
        <v>0</v>
      </c>
      <c r="N71" s="21">
        <v>0.6</v>
      </c>
      <c r="O71" s="21">
        <v>16.100000000000001</v>
      </c>
      <c r="P71" s="21">
        <v>4.1500000000000004</v>
      </c>
      <c r="Q71" s="21">
        <v>0</v>
      </c>
      <c r="R71" s="21">
        <v>0</v>
      </c>
      <c r="S71" s="21">
        <v>0.5</v>
      </c>
      <c r="T71" s="21">
        <v>1.25</v>
      </c>
      <c r="U71" s="21">
        <v>305</v>
      </c>
      <c r="V71" s="21">
        <v>122.5</v>
      </c>
      <c r="W71" s="21">
        <v>17.5</v>
      </c>
      <c r="X71" s="21">
        <v>23.5</v>
      </c>
      <c r="Y71" s="21">
        <v>79</v>
      </c>
      <c r="Z71" s="21">
        <v>1.95</v>
      </c>
      <c r="AA71" s="21">
        <v>0</v>
      </c>
      <c r="AB71" s="21">
        <v>2.5</v>
      </c>
      <c r="AC71" s="21">
        <v>0.5</v>
      </c>
      <c r="AD71" s="21">
        <v>0.7</v>
      </c>
      <c r="AE71" s="21">
        <v>0.09</v>
      </c>
      <c r="AF71" s="21">
        <v>0.04</v>
      </c>
      <c r="AG71" s="21">
        <v>0.35</v>
      </c>
      <c r="AH71" s="21">
        <v>1</v>
      </c>
      <c r="AI71" s="21">
        <v>0</v>
      </c>
      <c r="AJ71" s="21">
        <v>0</v>
      </c>
      <c r="AK71" s="21">
        <v>0</v>
      </c>
      <c r="AL71" s="21">
        <v>0</v>
      </c>
      <c r="AM71" s="21">
        <v>213.5</v>
      </c>
      <c r="AN71" s="21">
        <v>111.5</v>
      </c>
      <c r="AO71" s="21">
        <v>46.5</v>
      </c>
      <c r="AP71" s="21">
        <v>99</v>
      </c>
      <c r="AQ71" s="21">
        <v>40</v>
      </c>
      <c r="AR71" s="21">
        <v>185.5</v>
      </c>
      <c r="AS71" s="21">
        <v>148.5</v>
      </c>
      <c r="AT71" s="21">
        <v>145.5</v>
      </c>
      <c r="AU71" s="21">
        <v>232</v>
      </c>
      <c r="AV71" s="21">
        <v>62</v>
      </c>
      <c r="AW71" s="21">
        <v>155</v>
      </c>
      <c r="AX71" s="21">
        <v>764.5</v>
      </c>
      <c r="AY71" s="21">
        <v>0</v>
      </c>
      <c r="AZ71" s="21">
        <v>263</v>
      </c>
      <c r="BA71" s="21">
        <v>145.5</v>
      </c>
      <c r="BB71" s="21">
        <v>90</v>
      </c>
      <c r="BC71" s="21">
        <v>65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1">
        <v>0</v>
      </c>
      <c r="BK71" s="21">
        <v>7.0000000000000007E-2</v>
      </c>
      <c r="BL71" s="21">
        <v>0</v>
      </c>
      <c r="BM71" s="21">
        <v>0.01</v>
      </c>
      <c r="BN71" s="21">
        <v>0.01</v>
      </c>
      <c r="BO71" s="21">
        <v>0</v>
      </c>
      <c r="BP71" s="21">
        <v>0</v>
      </c>
      <c r="BQ71" s="21">
        <v>0</v>
      </c>
      <c r="BR71" s="21">
        <v>0.01</v>
      </c>
      <c r="BS71" s="21">
        <v>0.06</v>
      </c>
      <c r="BT71" s="21">
        <v>0</v>
      </c>
      <c r="BU71" s="21">
        <v>0</v>
      </c>
      <c r="BV71" s="21">
        <v>0.24</v>
      </c>
      <c r="BW71" s="21">
        <v>0.04</v>
      </c>
      <c r="BX71" s="21">
        <v>0</v>
      </c>
      <c r="BY71" s="21">
        <v>0</v>
      </c>
      <c r="BZ71" s="21">
        <v>0</v>
      </c>
      <c r="CA71" s="21">
        <v>0</v>
      </c>
      <c r="CB71" s="21">
        <v>23.5</v>
      </c>
      <c r="CD71" s="21">
        <v>0.42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</row>
    <row r="72" spans="1:94" s="31" customFormat="1" x14ac:dyDescent="0.25">
      <c r="A72" s="31" t="str">
        <f>"-"</f>
        <v>-</v>
      </c>
      <c r="B72" s="32" t="s">
        <v>97</v>
      </c>
      <c r="C72" s="31" t="str">
        <f>"62"</f>
        <v>62</v>
      </c>
      <c r="D72" s="31">
        <v>4.0999999999999996</v>
      </c>
      <c r="E72" s="31">
        <v>0</v>
      </c>
      <c r="F72" s="31">
        <v>0.41</v>
      </c>
      <c r="G72" s="31">
        <v>0.41</v>
      </c>
      <c r="H72" s="31">
        <v>29.08</v>
      </c>
      <c r="I72" s="33">
        <v>138.81861999999998</v>
      </c>
      <c r="J72" s="31">
        <v>0</v>
      </c>
      <c r="K72" s="31">
        <v>0</v>
      </c>
      <c r="L72" s="31">
        <v>0</v>
      </c>
      <c r="M72" s="31">
        <v>0</v>
      </c>
      <c r="N72" s="31">
        <v>0.68</v>
      </c>
      <c r="O72" s="31">
        <v>28.27</v>
      </c>
      <c r="P72" s="31">
        <v>0.12</v>
      </c>
      <c r="Q72" s="31">
        <v>0</v>
      </c>
      <c r="R72" s="31">
        <v>0</v>
      </c>
      <c r="S72" s="31">
        <v>0</v>
      </c>
      <c r="T72" s="31">
        <v>1.1200000000000001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315.55</v>
      </c>
      <c r="AN72" s="31">
        <v>104.64</v>
      </c>
      <c r="AO72" s="31">
        <v>62.03</v>
      </c>
      <c r="AP72" s="31">
        <v>124.06</v>
      </c>
      <c r="AQ72" s="31">
        <v>46.93</v>
      </c>
      <c r="AR72" s="31">
        <v>224.39</v>
      </c>
      <c r="AS72" s="31">
        <v>139.16999999999999</v>
      </c>
      <c r="AT72" s="31">
        <v>194.18</v>
      </c>
      <c r="AU72" s="31">
        <v>160.19999999999999</v>
      </c>
      <c r="AV72" s="31">
        <v>84.15</v>
      </c>
      <c r="AW72" s="31">
        <v>148.87</v>
      </c>
      <c r="AX72" s="31">
        <v>1244.94</v>
      </c>
      <c r="AY72" s="31">
        <v>0</v>
      </c>
      <c r="AZ72" s="31">
        <v>405.63</v>
      </c>
      <c r="BA72" s="31">
        <v>176.38</v>
      </c>
      <c r="BB72" s="31">
        <v>117.05</v>
      </c>
      <c r="BC72" s="31">
        <v>92.78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0.05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31">
        <v>0</v>
      </c>
      <c r="BR72" s="31">
        <v>0</v>
      </c>
      <c r="BS72" s="31">
        <v>0.04</v>
      </c>
      <c r="BT72" s="31">
        <v>0</v>
      </c>
      <c r="BU72" s="31">
        <v>0</v>
      </c>
      <c r="BV72" s="31">
        <v>0.17</v>
      </c>
      <c r="BW72" s="31">
        <v>0.01</v>
      </c>
      <c r="BX72" s="31">
        <v>0</v>
      </c>
      <c r="BY72" s="31">
        <v>0</v>
      </c>
      <c r="BZ72" s="31">
        <v>0</v>
      </c>
      <c r="CA72" s="31">
        <v>0</v>
      </c>
      <c r="CB72" s="31">
        <v>24.24</v>
      </c>
      <c r="CD72" s="31">
        <v>0</v>
      </c>
      <c r="CF72" s="31">
        <v>0</v>
      </c>
      <c r="CG72" s="31">
        <v>0</v>
      </c>
      <c r="CH72" s="31">
        <v>0</v>
      </c>
      <c r="CI72" s="31">
        <v>0</v>
      </c>
      <c r="CJ72" s="31">
        <v>0</v>
      </c>
      <c r="CK72" s="31">
        <v>0</v>
      </c>
      <c r="CL72" s="31">
        <v>0</v>
      </c>
      <c r="CM72" s="31">
        <v>0</v>
      </c>
      <c r="CN72" s="31">
        <v>0</v>
      </c>
      <c r="CO72" s="31">
        <v>0</v>
      </c>
      <c r="CP72" s="31">
        <v>0</v>
      </c>
    </row>
    <row r="73" spans="1:94" s="34" customFormat="1" x14ac:dyDescent="0.25">
      <c r="B73" s="35" t="s">
        <v>98</v>
      </c>
      <c r="C73" s="34">
        <f>C72+C71+C70+C69+C68+C67</f>
        <v>827</v>
      </c>
      <c r="D73" s="29">
        <f>SUM(D67:D72)</f>
        <v>31.25</v>
      </c>
      <c r="E73" s="29">
        <f t="shared" ref="E73" si="312">SUM(E67:E72)</f>
        <v>15.02</v>
      </c>
      <c r="F73" s="29">
        <f t="shared" ref="F73" si="313">SUM(F67:F72)</f>
        <v>28.560000000000006</v>
      </c>
      <c r="G73" s="29">
        <f t="shared" ref="G73" si="314">SUM(G67:G72)</f>
        <v>13.11</v>
      </c>
      <c r="H73" s="29">
        <f t="shared" ref="H73" si="315">SUM(H67:H72)</f>
        <v>120.43999999999998</v>
      </c>
      <c r="I73" s="29">
        <f t="shared" ref="I73" si="316">SUM(I67:I72)</f>
        <v>856.81387961666655</v>
      </c>
      <c r="J73" s="29">
        <f t="shared" ref="J73" si="317">SUM(J67:J72)</f>
        <v>11.59</v>
      </c>
      <c r="K73" s="29">
        <f t="shared" ref="K73" si="318">SUM(K67:K72)</f>
        <v>7.82</v>
      </c>
      <c r="L73" s="29">
        <f t="shared" ref="L73" si="319">SUM(L67:L72)</f>
        <v>0</v>
      </c>
      <c r="M73" s="29">
        <f t="shared" ref="M73" si="320">SUM(M67:M72)</f>
        <v>0</v>
      </c>
      <c r="N73" s="29">
        <f t="shared" ref="N73" si="321">SUM(N67:N72)</f>
        <v>8.129999999999999</v>
      </c>
      <c r="O73" s="29">
        <f t="shared" ref="O73" si="322">SUM(O67:O72)</f>
        <v>92.339999999999989</v>
      </c>
      <c r="P73" s="29">
        <f t="shared" ref="P73" si="323">SUM(P67:P72)</f>
        <v>7.9300000000000006</v>
      </c>
      <c r="Q73" s="29">
        <f t="shared" ref="Q73" si="324">SUM(Q67:Q72)</f>
        <v>0</v>
      </c>
      <c r="R73" s="29">
        <f t="shared" ref="R73" si="325">SUM(R67:R72)</f>
        <v>0</v>
      </c>
      <c r="S73" s="29">
        <f t="shared" ref="S73" si="326">SUM(S67:S72)</f>
        <v>1.01</v>
      </c>
      <c r="T73" s="29">
        <f t="shared" ref="T73" si="327">SUM(T67:T72)</f>
        <v>6.54</v>
      </c>
      <c r="U73" s="29">
        <f t="shared" ref="U73" si="328">SUM(U67:U72)</f>
        <v>1024.3899999999999</v>
      </c>
      <c r="V73" s="29">
        <f t="shared" ref="V73" si="329">SUM(V67:V72)</f>
        <v>721.08</v>
      </c>
      <c r="W73" s="29">
        <f t="shared" ref="W73" si="330">SUM(W67:W72)</f>
        <v>93.69</v>
      </c>
      <c r="X73" s="29">
        <f t="shared" ref="X73" si="331">SUM(X67:X72)</f>
        <v>83.6</v>
      </c>
      <c r="Y73" s="29">
        <f t="shared" ref="Y73" si="332">SUM(Y67:Y72)</f>
        <v>438.8</v>
      </c>
      <c r="Z73" s="29">
        <f t="shared" ref="Z73" si="333">SUM(Z67:Z72)</f>
        <v>8.17</v>
      </c>
      <c r="AA73" s="29">
        <f t="shared" ref="AA73" si="334">SUM(AA67:AA72)</f>
        <v>4882.05</v>
      </c>
      <c r="AB73" s="29">
        <f t="shared" ref="AB73" si="335">SUM(AB67:AB72)</f>
        <v>1603.3400000000001</v>
      </c>
      <c r="AC73" s="29">
        <f t="shared" ref="AC73" si="336">SUM(AC67:AC72)</f>
        <v>6109.71</v>
      </c>
      <c r="AD73" s="29">
        <f t="shared" ref="AD73" si="337">SUM(AD67:AD72)</f>
        <v>7.2000000000000011</v>
      </c>
      <c r="AE73" s="29">
        <f t="shared" ref="AE73" si="338">SUM(AE67:AE72)</f>
        <v>0.32</v>
      </c>
      <c r="AF73" s="29">
        <f t="shared" ref="AF73" si="339">SUM(AF67:AF72)</f>
        <v>1.35</v>
      </c>
      <c r="AG73" s="29">
        <f t="shared" ref="AG73" si="340">SUM(AG67:AG72)</f>
        <v>7</v>
      </c>
      <c r="AH73" s="29">
        <f t="shared" ref="AH73" si="341">SUM(AH67:AH72)</f>
        <v>13.15</v>
      </c>
      <c r="AI73" s="29">
        <f t="shared" ref="AI73" si="342">SUM(AI67:AI72)</f>
        <v>17.77</v>
      </c>
      <c r="AJ73" s="34">
        <v>0</v>
      </c>
      <c r="AK73" s="34">
        <v>218.33</v>
      </c>
      <c r="AL73" s="34">
        <v>173.45</v>
      </c>
      <c r="AM73" s="34">
        <v>1144.6199999999999</v>
      </c>
      <c r="AN73" s="34">
        <v>619.14</v>
      </c>
      <c r="AO73" s="34">
        <v>267</v>
      </c>
      <c r="AP73" s="34">
        <v>530.83000000000004</v>
      </c>
      <c r="AQ73" s="34">
        <v>201.64</v>
      </c>
      <c r="AR73" s="34">
        <v>792.28</v>
      </c>
      <c r="AS73" s="34">
        <v>682</v>
      </c>
      <c r="AT73" s="34">
        <v>973.46</v>
      </c>
      <c r="AU73" s="34">
        <v>1119.9000000000001</v>
      </c>
      <c r="AV73" s="34">
        <v>326.57</v>
      </c>
      <c r="AW73" s="34">
        <v>615.74</v>
      </c>
      <c r="AX73" s="34">
        <v>3372.68</v>
      </c>
      <c r="AY73" s="34">
        <v>1.37</v>
      </c>
      <c r="AZ73" s="34">
        <v>1013.09</v>
      </c>
      <c r="BA73" s="34">
        <v>700.31</v>
      </c>
      <c r="BB73" s="34">
        <v>504.58</v>
      </c>
      <c r="BC73" s="34">
        <v>300.45</v>
      </c>
      <c r="BD73" s="34">
        <v>0.28999999999999998</v>
      </c>
      <c r="BE73" s="34">
        <v>0.08</v>
      </c>
      <c r="BF73" s="34">
        <v>0.06</v>
      </c>
      <c r="BG73" s="34">
        <v>0.15</v>
      </c>
      <c r="BH73" s="34">
        <v>0.19</v>
      </c>
      <c r="BI73" s="34">
        <v>0.69</v>
      </c>
      <c r="BJ73" s="34">
        <v>0</v>
      </c>
      <c r="BK73" s="34">
        <v>3.31</v>
      </c>
      <c r="BL73" s="34">
        <v>0</v>
      </c>
      <c r="BM73" s="34">
        <v>1.34</v>
      </c>
      <c r="BN73" s="34">
        <v>0.06</v>
      </c>
      <c r="BO73" s="34">
        <v>0.12</v>
      </c>
      <c r="BP73" s="34">
        <v>0</v>
      </c>
      <c r="BQ73" s="34">
        <v>0.09</v>
      </c>
      <c r="BR73" s="34">
        <v>0.24</v>
      </c>
      <c r="BS73" s="34">
        <v>6.1</v>
      </c>
      <c r="BT73" s="34">
        <v>0</v>
      </c>
      <c r="BU73" s="34">
        <v>0</v>
      </c>
      <c r="BV73" s="34">
        <v>10.9</v>
      </c>
      <c r="BW73" s="34">
        <v>0.06</v>
      </c>
      <c r="BX73" s="34">
        <v>0</v>
      </c>
      <c r="BY73" s="34">
        <v>0</v>
      </c>
      <c r="BZ73" s="34">
        <v>0</v>
      </c>
      <c r="CA73" s="34">
        <v>0</v>
      </c>
      <c r="CB73" s="34">
        <v>1033.04</v>
      </c>
      <c r="CC73" s="34">
        <f>$I$73/$I$74*100</f>
        <v>100</v>
      </c>
      <c r="CD73" s="34">
        <v>5190.1899999999996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2.08</v>
      </c>
    </row>
    <row r="74" spans="1:94" s="34" customFormat="1" x14ac:dyDescent="0.25">
      <c r="B74" s="35" t="s">
        <v>89</v>
      </c>
      <c r="D74" s="29">
        <f>D73</f>
        <v>31.25</v>
      </c>
      <c r="E74" s="29">
        <f t="shared" ref="E74" si="343">E73</f>
        <v>15.02</v>
      </c>
      <c r="F74" s="29">
        <f t="shared" ref="F74" si="344">F73</f>
        <v>28.560000000000006</v>
      </c>
      <c r="G74" s="29">
        <f t="shared" ref="G74" si="345">G73</f>
        <v>13.11</v>
      </c>
      <c r="H74" s="29">
        <f t="shared" ref="H74" si="346">H73</f>
        <v>120.43999999999998</v>
      </c>
      <c r="I74" s="29">
        <f t="shared" ref="I74" si="347">I73</f>
        <v>856.81387961666655</v>
      </c>
      <c r="J74" s="29">
        <f t="shared" ref="J74" si="348">J73</f>
        <v>11.59</v>
      </c>
      <c r="K74" s="29">
        <f t="shared" ref="K74" si="349">K73</f>
        <v>7.82</v>
      </c>
      <c r="L74" s="29">
        <f t="shared" ref="L74" si="350">L73</f>
        <v>0</v>
      </c>
      <c r="M74" s="29">
        <f t="shared" ref="M74" si="351">M73</f>
        <v>0</v>
      </c>
      <c r="N74" s="29">
        <f t="shared" ref="N74" si="352">N73</f>
        <v>8.129999999999999</v>
      </c>
      <c r="O74" s="29">
        <f t="shared" ref="O74" si="353">O73</f>
        <v>92.339999999999989</v>
      </c>
      <c r="P74" s="29">
        <f t="shared" ref="P74" si="354">P73</f>
        <v>7.9300000000000006</v>
      </c>
      <c r="Q74" s="29">
        <f t="shared" ref="Q74" si="355">Q73</f>
        <v>0</v>
      </c>
      <c r="R74" s="29">
        <f t="shared" ref="R74" si="356">R73</f>
        <v>0</v>
      </c>
      <c r="S74" s="29">
        <f t="shared" ref="S74" si="357">S73</f>
        <v>1.01</v>
      </c>
      <c r="T74" s="29">
        <f t="shared" ref="T74" si="358">T73</f>
        <v>6.54</v>
      </c>
      <c r="U74" s="29">
        <f t="shared" ref="U74" si="359">U73</f>
        <v>1024.3899999999999</v>
      </c>
      <c r="V74" s="29">
        <f t="shared" ref="V74" si="360">V73</f>
        <v>721.08</v>
      </c>
      <c r="W74" s="29">
        <f t="shared" ref="W74" si="361">W73</f>
        <v>93.69</v>
      </c>
      <c r="X74" s="29">
        <f t="shared" ref="X74" si="362">X73</f>
        <v>83.6</v>
      </c>
      <c r="Y74" s="29">
        <f t="shared" ref="Y74" si="363">Y73</f>
        <v>438.8</v>
      </c>
      <c r="Z74" s="29">
        <f t="shared" ref="Z74" si="364">Z73</f>
        <v>8.17</v>
      </c>
      <c r="AA74" s="29">
        <f t="shared" ref="AA74" si="365">AA73</f>
        <v>4882.05</v>
      </c>
      <c r="AB74" s="29">
        <f t="shared" ref="AB74" si="366">AB73</f>
        <v>1603.3400000000001</v>
      </c>
      <c r="AC74" s="29">
        <f t="shared" ref="AC74" si="367">AC73</f>
        <v>6109.71</v>
      </c>
      <c r="AD74" s="29">
        <f t="shared" ref="AD74" si="368">AD73</f>
        <v>7.2000000000000011</v>
      </c>
      <c r="AE74" s="29">
        <f t="shared" ref="AE74" si="369">AE73</f>
        <v>0.32</v>
      </c>
      <c r="AF74" s="29">
        <f t="shared" ref="AF74" si="370">AF73</f>
        <v>1.35</v>
      </c>
      <c r="AG74" s="29">
        <f t="shared" ref="AG74" si="371">AG73</f>
        <v>7</v>
      </c>
      <c r="AH74" s="29">
        <f t="shared" ref="AH74" si="372">AH73</f>
        <v>13.15</v>
      </c>
      <c r="AI74" s="29">
        <f t="shared" ref="AI74" si="373">AI73</f>
        <v>17.77</v>
      </c>
      <c r="AJ74" s="34">
        <v>0</v>
      </c>
      <c r="AK74" s="34">
        <v>218.33</v>
      </c>
      <c r="AL74" s="34">
        <v>173.45</v>
      </c>
      <c r="AM74" s="34">
        <v>1144.6199999999999</v>
      </c>
      <c r="AN74" s="34">
        <v>619.14</v>
      </c>
      <c r="AO74" s="34">
        <v>267</v>
      </c>
      <c r="AP74" s="34">
        <v>530.83000000000004</v>
      </c>
      <c r="AQ74" s="34">
        <v>201.64</v>
      </c>
      <c r="AR74" s="34">
        <v>792.28</v>
      </c>
      <c r="AS74" s="34">
        <v>682</v>
      </c>
      <c r="AT74" s="34">
        <v>973.46</v>
      </c>
      <c r="AU74" s="34">
        <v>1119.9000000000001</v>
      </c>
      <c r="AV74" s="34">
        <v>326.57</v>
      </c>
      <c r="AW74" s="34">
        <v>615.74</v>
      </c>
      <c r="AX74" s="34">
        <v>3372.68</v>
      </c>
      <c r="AY74" s="34">
        <v>1.37</v>
      </c>
      <c r="AZ74" s="34">
        <v>1013.09</v>
      </c>
      <c r="BA74" s="34">
        <v>700.31</v>
      </c>
      <c r="BB74" s="34">
        <v>504.58</v>
      </c>
      <c r="BC74" s="34">
        <v>300.45</v>
      </c>
      <c r="BD74" s="34">
        <v>0.28999999999999998</v>
      </c>
      <c r="BE74" s="34">
        <v>0.08</v>
      </c>
      <c r="BF74" s="34">
        <v>0.06</v>
      </c>
      <c r="BG74" s="34">
        <v>0.15</v>
      </c>
      <c r="BH74" s="34">
        <v>0.19</v>
      </c>
      <c r="BI74" s="34">
        <v>0.69</v>
      </c>
      <c r="BJ74" s="34">
        <v>0</v>
      </c>
      <c r="BK74" s="34">
        <v>3.31</v>
      </c>
      <c r="BL74" s="34">
        <v>0</v>
      </c>
      <c r="BM74" s="34">
        <v>1.34</v>
      </c>
      <c r="BN74" s="34">
        <v>0.06</v>
      </c>
      <c r="BO74" s="34">
        <v>0.12</v>
      </c>
      <c r="BP74" s="34">
        <v>0</v>
      </c>
      <c r="BQ74" s="34">
        <v>0.09</v>
      </c>
      <c r="BR74" s="34">
        <v>0.24</v>
      </c>
      <c r="BS74" s="34">
        <v>6.1</v>
      </c>
      <c r="BT74" s="34">
        <v>0</v>
      </c>
      <c r="BU74" s="34">
        <v>0</v>
      </c>
      <c r="BV74" s="34">
        <v>10.9</v>
      </c>
      <c r="BW74" s="34">
        <v>0.06</v>
      </c>
      <c r="BX74" s="34">
        <v>0</v>
      </c>
      <c r="BY74" s="34">
        <v>0</v>
      </c>
      <c r="BZ74" s="34">
        <v>0</v>
      </c>
      <c r="CA74" s="34">
        <v>0</v>
      </c>
      <c r="CB74" s="34">
        <v>1033.04</v>
      </c>
      <c r="CD74" s="34">
        <v>5190.1899999999996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2.08</v>
      </c>
    </row>
    <row r="75" spans="1:94" x14ac:dyDescent="0.25">
      <c r="B75" s="30" t="s">
        <v>118</v>
      </c>
    </row>
    <row r="76" spans="1:94" x14ac:dyDescent="0.25">
      <c r="B76" s="30" t="s">
        <v>91</v>
      </c>
    </row>
    <row r="77" spans="1:94" s="21" customFormat="1" ht="31.5" x14ac:dyDescent="0.25">
      <c r="A77" s="21" t="s">
        <v>169</v>
      </c>
      <c r="B77" s="22" t="s">
        <v>170</v>
      </c>
      <c r="C77" s="23" t="s">
        <v>171</v>
      </c>
      <c r="D77" s="23">
        <v>2.2400000000000002</v>
      </c>
      <c r="E77" s="23">
        <v>0</v>
      </c>
      <c r="F77" s="23">
        <v>5.38</v>
      </c>
      <c r="G77" s="23">
        <v>5.36</v>
      </c>
      <c r="H77" s="23">
        <v>15.67</v>
      </c>
      <c r="I77" s="23">
        <v>117.73457499999999</v>
      </c>
      <c r="J77" s="21">
        <v>1.1499999999999999</v>
      </c>
      <c r="K77" s="21">
        <v>3.25</v>
      </c>
      <c r="L77" s="21">
        <v>0</v>
      </c>
      <c r="M77" s="21">
        <v>0</v>
      </c>
      <c r="N77" s="21">
        <v>3.45</v>
      </c>
      <c r="O77" s="21">
        <v>10.3</v>
      </c>
      <c r="P77" s="21">
        <v>1.92</v>
      </c>
      <c r="Q77" s="21">
        <v>0</v>
      </c>
      <c r="R77" s="21">
        <v>0</v>
      </c>
      <c r="S77" s="21">
        <v>0.41</v>
      </c>
      <c r="T77" s="21">
        <v>2.27</v>
      </c>
      <c r="U77" s="21">
        <v>371.05</v>
      </c>
      <c r="V77" s="21">
        <v>484.44</v>
      </c>
      <c r="W77" s="21">
        <v>28.68</v>
      </c>
      <c r="X77" s="21">
        <v>24.63</v>
      </c>
      <c r="Y77" s="21">
        <v>59.27</v>
      </c>
      <c r="Z77" s="21">
        <v>0.92</v>
      </c>
      <c r="AA77" s="21">
        <v>3</v>
      </c>
      <c r="AB77" s="21">
        <v>980.4</v>
      </c>
      <c r="AC77" s="21">
        <v>208.95</v>
      </c>
      <c r="AD77" s="21">
        <v>2.39</v>
      </c>
      <c r="AE77" s="21">
        <v>0.08</v>
      </c>
      <c r="AF77" s="21">
        <v>0.06</v>
      </c>
      <c r="AG77" s="21">
        <v>1</v>
      </c>
      <c r="AH77" s="21">
        <v>1.75</v>
      </c>
      <c r="AI77" s="21">
        <v>10.51</v>
      </c>
      <c r="AJ77" s="21">
        <v>0</v>
      </c>
      <c r="AK77" s="21">
        <v>85.04</v>
      </c>
      <c r="AL77" s="21">
        <v>82.25</v>
      </c>
      <c r="AM77" s="21">
        <v>208.5</v>
      </c>
      <c r="AN77" s="21">
        <v>160.63</v>
      </c>
      <c r="AO77" s="21">
        <v>47.78</v>
      </c>
      <c r="AP77" s="21">
        <v>109.71</v>
      </c>
      <c r="AQ77" s="21">
        <v>35.65</v>
      </c>
      <c r="AR77" s="21">
        <v>123.9</v>
      </c>
      <c r="AS77" s="21">
        <v>72.28</v>
      </c>
      <c r="AT77" s="21">
        <v>129.28</v>
      </c>
      <c r="AU77" s="21">
        <v>157.54</v>
      </c>
      <c r="AV77" s="21">
        <v>31.57</v>
      </c>
      <c r="AW77" s="21">
        <v>64.37</v>
      </c>
      <c r="AX77" s="21">
        <v>346.3</v>
      </c>
      <c r="AY77" s="21">
        <v>0</v>
      </c>
      <c r="AZ77" s="21">
        <v>94.97</v>
      </c>
      <c r="BA77" s="21">
        <v>73.48</v>
      </c>
      <c r="BB77" s="21">
        <v>115.69</v>
      </c>
      <c r="BC77" s="21">
        <v>32.659999999999997</v>
      </c>
      <c r="BD77" s="21">
        <v>0.13</v>
      </c>
      <c r="BE77" s="21">
        <v>0.06</v>
      </c>
      <c r="BF77" s="21">
        <v>0.03</v>
      </c>
      <c r="BG77" s="21">
        <v>7.0000000000000007E-2</v>
      </c>
      <c r="BH77" s="21">
        <v>0.08</v>
      </c>
      <c r="BI77" s="21">
        <v>0.39</v>
      </c>
      <c r="BJ77" s="21">
        <v>0</v>
      </c>
      <c r="BK77" s="21">
        <v>1.1100000000000001</v>
      </c>
      <c r="BL77" s="21">
        <v>0</v>
      </c>
      <c r="BM77" s="21">
        <v>0.34</v>
      </c>
      <c r="BN77" s="21">
        <v>0</v>
      </c>
      <c r="BO77" s="21">
        <v>0</v>
      </c>
      <c r="BP77" s="21">
        <v>0</v>
      </c>
      <c r="BQ77" s="21">
        <v>0.08</v>
      </c>
      <c r="BR77" s="21">
        <v>0.12</v>
      </c>
      <c r="BS77" s="21">
        <v>0.92</v>
      </c>
      <c r="BT77" s="21">
        <v>0</v>
      </c>
      <c r="BU77" s="21">
        <v>0</v>
      </c>
      <c r="BV77" s="21">
        <v>0.09</v>
      </c>
      <c r="BW77" s="21">
        <v>0.01</v>
      </c>
      <c r="BX77" s="21">
        <v>0</v>
      </c>
      <c r="BY77" s="21">
        <v>0</v>
      </c>
      <c r="BZ77" s="21">
        <v>0</v>
      </c>
      <c r="CA77" s="21">
        <v>0</v>
      </c>
      <c r="CB77" s="21">
        <v>285.25</v>
      </c>
      <c r="CD77" s="21">
        <v>308.33999999999997</v>
      </c>
      <c r="CF77" s="21">
        <v>0</v>
      </c>
      <c r="CG77" s="21">
        <v>0</v>
      </c>
      <c r="CH77" s="21">
        <v>0</v>
      </c>
      <c r="CI77" s="21">
        <v>0</v>
      </c>
      <c r="CJ77" s="21">
        <v>0</v>
      </c>
      <c r="CK77" s="21">
        <v>0</v>
      </c>
      <c r="CL77" s="21">
        <v>0</v>
      </c>
      <c r="CM77" s="21">
        <v>0</v>
      </c>
      <c r="CN77" s="21">
        <v>0</v>
      </c>
      <c r="CO77" s="21">
        <v>0</v>
      </c>
      <c r="CP77" s="21">
        <v>0.5</v>
      </c>
    </row>
    <row r="78" spans="1:94" s="21" customFormat="1" ht="31.5" x14ac:dyDescent="0.25">
      <c r="A78" s="21" t="str">
        <f>"5/9"</f>
        <v>5/9</v>
      </c>
      <c r="B78" s="22" t="s">
        <v>119</v>
      </c>
      <c r="C78" s="21" t="str">
        <f>"100"</f>
        <v>100</v>
      </c>
      <c r="D78" s="21">
        <v>14.1</v>
      </c>
      <c r="E78" s="21">
        <v>10.74</v>
      </c>
      <c r="F78" s="21">
        <v>22.14</v>
      </c>
      <c r="G78" s="21">
        <v>1.67</v>
      </c>
      <c r="H78" s="21">
        <v>26.79</v>
      </c>
      <c r="I78" s="23">
        <v>284.53766999999993</v>
      </c>
      <c r="J78" s="21">
        <v>9.5</v>
      </c>
      <c r="K78" s="21">
        <v>1.3</v>
      </c>
      <c r="L78" s="21">
        <v>0</v>
      </c>
      <c r="M78" s="21">
        <v>0</v>
      </c>
      <c r="N78" s="21">
        <v>1.41</v>
      </c>
      <c r="O78" s="21">
        <v>10.16</v>
      </c>
      <c r="P78" s="21">
        <v>0.33</v>
      </c>
      <c r="Q78" s="21">
        <v>0</v>
      </c>
      <c r="R78" s="21">
        <v>0</v>
      </c>
      <c r="S78" s="21">
        <v>0.03</v>
      </c>
      <c r="T78" s="21">
        <v>1.62</v>
      </c>
      <c r="U78" s="21">
        <v>211.86</v>
      </c>
      <c r="V78" s="21">
        <v>220.46</v>
      </c>
      <c r="W78" s="21">
        <v>34.83</v>
      </c>
      <c r="X78" s="21">
        <v>21.39</v>
      </c>
      <c r="Y78" s="21">
        <v>129.47</v>
      </c>
      <c r="Z78" s="21">
        <v>1.36</v>
      </c>
      <c r="AA78" s="21">
        <v>4</v>
      </c>
      <c r="AB78" s="21">
        <v>2.5</v>
      </c>
      <c r="AC78" s="21">
        <v>5.5</v>
      </c>
      <c r="AD78" s="21">
        <v>1.31</v>
      </c>
      <c r="AE78" s="21">
        <v>0.37</v>
      </c>
      <c r="AF78" s="21">
        <v>0.13</v>
      </c>
      <c r="AG78" s="21">
        <v>1.88</v>
      </c>
      <c r="AH78" s="21">
        <v>4.78</v>
      </c>
      <c r="AI78" s="21">
        <v>7.0000000000000007E-2</v>
      </c>
      <c r="AJ78" s="21">
        <v>0</v>
      </c>
      <c r="AK78" s="21">
        <v>660.18</v>
      </c>
      <c r="AL78" s="21">
        <v>572.44000000000005</v>
      </c>
      <c r="AM78" s="21">
        <v>954.34</v>
      </c>
      <c r="AN78" s="21">
        <v>967.27</v>
      </c>
      <c r="AO78" s="21">
        <v>284.10000000000002</v>
      </c>
      <c r="AP78" s="21">
        <v>542.94000000000005</v>
      </c>
      <c r="AQ78" s="21">
        <v>163.59</v>
      </c>
      <c r="AR78" s="21">
        <v>534.83000000000004</v>
      </c>
      <c r="AS78" s="21">
        <v>601.46</v>
      </c>
      <c r="AT78" s="21">
        <v>696.6</v>
      </c>
      <c r="AU78" s="21">
        <v>994.58</v>
      </c>
      <c r="AV78" s="21">
        <v>439.45</v>
      </c>
      <c r="AW78" s="21">
        <v>550.55999999999995</v>
      </c>
      <c r="AX78" s="21">
        <v>2087.91</v>
      </c>
      <c r="AY78" s="21">
        <v>119.51</v>
      </c>
      <c r="AZ78" s="21">
        <v>626.58000000000004</v>
      </c>
      <c r="BA78" s="21">
        <v>506.17</v>
      </c>
      <c r="BB78" s="21">
        <v>456.96</v>
      </c>
      <c r="BC78" s="21">
        <v>172.79</v>
      </c>
      <c r="BD78" s="21">
        <v>0</v>
      </c>
      <c r="BE78" s="21">
        <v>0</v>
      </c>
      <c r="BF78" s="21">
        <v>0</v>
      </c>
      <c r="BG78" s="21">
        <v>0</v>
      </c>
      <c r="BH78" s="21">
        <v>0</v>
      </c>
      <c r="BI78" s="21">
        <v>0</v>
      </c>
      <c r="BJ78" s="21">
        <v>0</v>
      </c>
      <c r="BK78" s="21">
        <v>0.11</v>
      </c>
      <c r="BL78" s="21">
        <v>0</v>
      </c>
      <c r="BM78" s="21">
        <v>0.06</v>
      </c>
      <c r="BN78" s="21">
        <v>0</v>
      </c>
      <c r="BO78" s="21">
        <v>0.01</v>
      </c>
      <c r="BP78" s="21">
        <v>0</v>
      </c>
      <c r="BQ78" s="21">
        <v>0</v>
      </c>
      <c r="BR78" s="21">
        <v>0</v>
      </c>
      <c r="BS78" s="21">
        <v>0.37</v>
      </c>
      <c r="BT78" s="21">
        <v>0</v>
      </c>
      <c r="BU78" s="21">
        <v>0</v>
      </c>
      <c r="BV78" s="21">
        <v>0.95</v>
      </c>
      <c r="BW78" s="21">
        <v>0</v>
      </c>
      <c r="BX78" s="21">
        <v>0</v>
      </c>
      <c r="BY78" s="21">
        <v>0</v>
      </c>
      <c r="BZ78" s="21">
        <v>0</v>
      </c>
      <c r="CA78" s="21">
        <v>0</v>
      </c>
      <c r="CB78" s="21">
        <v>66.42</v>
      </c>
      <c r="CD78" s="21">
        <v>4.42</v>
      </c>
      <c r="CF78" s="21">
        <v>0</v>
      </c>
      <c r="CG78" s="21">
        <v>0</v>
      </c>
      <c r="CH78" s="21">
        <v>0</v>
      </c>
      <c r="CI78" s="21">
        <v>0</v>
      </c>
      <c r="CJ78" s="21">
        <v>0</v>
      </c>
      <c r="CK78" s="21">
        <v>0</v>
      </c>
      <c r="CL78" s="21">
        <v>0</v>
      </c>
      <c r="CM78" s="21">
        <v>0</v>
      </c>
      <c r="CN78" s="21">
        <v>0</v>
      </c>
      <c r="CO78" s="21">
        <v>0</v>
      </c>
      <c r="CP78" s="21">
        <v>0.5</v>
      </c>
    </row>
    <row r="79" spans="1:94" s="21" customFormat="1" x14ac:dyDescent="0.25">
      <c r="A79" s="21" t="str">
        <f>"11/3"</f>
        <v>11/3</v>
      </c>
      <c r="B79" s="22" t="s">
        <v>120</v>
      </c>
      <c r="C79" s="21" t="str">
        <f>"180"</f>
        <v>180</v>
      </c>
      <c r="D79" s="21">
        <v>4.2</v>
      </c>
      <c r="E79" s="21">
        <v>0</v>
      </c>
      <c r="F79" s="21">
        <v>3.89</v>
      </c>
      <c r="G79" s="21">
        <v>3.89</v>
      </c>
      <c r="H79" s="21">
        <v>20.83</v>
      </c>
      <c r="I79" s="23">
        <v>121.33900680000012</v>
      </c>
      <c r="J79" s="21">
        <v>0.46</v>
      </c>
      <c r="K79" s="21">
        <v>2.34</v>
      </c>
      <c r="L79" s="21">
        <v>0</v>
      </c>
      <c r="M79" s="21">
        <v>0</v>
      </c>
      <c r="N79" s="21">
        <v>13.82</v>
      </c>
      <c r="O79" s="21">
        <v>2.4500000000000002</v>
      </c>
      <c r="P79" s="21">
        <v>4.55</v>
      </c>
      <c r="Q79" s="21">
        <v>0</v>
      </c>
      <c r="R79" s="21">
        <v>0</v>
      </c>
      <c r="S79" s="21">
        <v>0.69</v>
      </c>
      <c r="T79" s="21">
        <v>2.2000000000000002</v>
      </c>
      <c r="U79" s="21">
        <v>205.12</v>
      </c>
      <c r="V79" s="21">
        <v>592.72</v>
      </c>
      <c r="W79" s="21">
        <v>95.84</v>
      </c>
      <c r="X79" s="21">
        <v>36.4</v>
      </c>
      <c r="Y79" s="21">
        <v>72.739999999999995</v>
      </c>
      <c r="Z79" s="21">
        <v>1.32</v>
      </c>
      <c r="AA79" s="21">
        <v>0</v>
      </c>
      <c r="AB79" s="21">
        <v>1760.64</v>
      </c>
      <c r="AC79" s="21">
        <v>366.12</v>
      </c>
      <c r="AD79" s="21">
        <v>1.94</v>
      </c>
      <c r="AE79" s="21">
        <v>0.06</v>
      </c>
      <c r="AF79" s="21">
        <v>0.08</v>
      </c>
      <c r="AG79" s="21">
        <v>1.34</v>
      </c>
      <c r="AH79" s="21">
        <v>2.2000000000000002</v>
      </c>
      <c r="AI79" s="21">
        <v>37.56</v>
      </c>
      <c r="AJ79" s="21">
        <v>0</v>
      </c>
      <c r="AK79" s="21">
        <v>15.94</v>
      </c>
      <c r="AL79" s="21">
        <v>14.55</v>
      </c>
      <c r="AM79" s="21">
        <v>157.44999999999999</v>
      </c>
      <c r="AN79" s="21">
        <v>131.87</v>
      </c>
      <c r="AO79" s="21">
        <v>48.89</v>
      </c>
      <c r="AP79" s="21">
        <v>102.23</v>
      </c>
      <c r="AQ79" s="21">
        <v>23.92</v>
      </c>
      <c r="AR79" s="21">
        <v>129.55000000000001</v>
      </c>
      <c r="AS79" s="21">
        <v>155.44</v>
      </c>
      <c r="AT79" s="21">
        <v>183.49</v>
      </c>
      <c r="AU79" s="21">
        <v>364.18</v>
      </c>
      <c r="AV79" s="21">
        <v>62.85</v>
      </c>
      <c r="AW79" s="21">
        <v>106.88</v>
      </c>
      <c r="AX79" s="21">
        <v>671.35</v>
      </c>
      <c r="AY79" s="21">
        <v>0</v>
      </c>
      <c r="AZ79" s="21">
        <v>151.04</v>
      </c>
      <c r="BA79" s="21">
        <v>135.65</v>
      </c>
      <c r="BB79" s="21">
        <v>107.39</v>
      </c>
      <c r="BC79" s="21">
        <v>47.15</v>
      </c>
      <c r="BD79" s="21">
        <v>0</v>
      </c>
      <c r="BE79" s="21">
        <v>0</v>
      </c>
      <c r="BF79" s="21">
        <v>0</v>
      </c>
      <c r="BG79" s="21">
        <v>0</v>
      </c>
      <c r="BH79" s="21">
        <v>0</v>
      </c>
      <c r="BI79" s="21">
        <v>0</v>
      </c>
      <c r="BJ79" s="21">
        <v>0</v>
      </c>
      <c r="BK79" s="21">
        <v>0.2</v>
      </c>
      <c r="BL79" s="21">
        <v>0</v>
      </c>
      <c r="BM79" s="21">
        <v>0.13</v>
      </c>
      <c r="BN79" s="21">
        <v>0.01</v>
      </c>
      <c r="BO79" s="21">
        <v>0.02</v>
      </c>
      <c r="BP79" s="21">
        <v>0</v>
      </c>
      <c r="BQ79" s="21">
        <v>0</v>
      </c>
      <c r="BR79" s="21">
        <v>0</v>
      </c>
      <c r="BS79" s="21">
        <v>0.76</v>
      </c>
      <c r="BT79" s="21">
        <v>0</v>
      </c>
      <c r="BU79" s="21">
        <v>0</v>
      </c>
      <c r="BV79" s="21">
        <v>2.15</v>
      </c>
      <c r="BW79" s="21">
        <v>0</v>
      </c>
      <c r="BX79" s="21">
        <v>0</v>
      </c>
      <c r="BY79" s="21">
        <v>0</v>
      </c>
      <c r="BZ79" s="21">
        <v>0</v>
      </c>
      <c r="CA79" s="21">
        <v>0</v>
      </c>
      <c r="CB79" s="21">
        <v>253.09</v>
      </c>
      <c r="CD79" s="21">
        <v>293.44</v>
      </c>
      <c r="CF79" s="21">
        <v>0</v>
      </c>
      <c r="CG79" s="21">
        <v>0</v>
      </c>
      <c r="CH79" s="21">
        <v>0</v>
      </c>
      <c r="CI79" s="21">
        <v>0</v>
      </c>
      <c r="CJ79" s="21">
        <v>0</v>
      </c>
      <c r="CK79" s="21">
        <v>0</v>
      </c>
      <c r="CL79" s="21">
        <v>0</v>
      </c>
      <c r="CM79" s="21">
        <v>0</v>
      </c>
      <c r="CN79" s="21">
        <v>0</v>
      </c>
      <c r="CO79" s="21">
        <v>3.6</v>
      </c>
      <c r="CP79" s="21">
        <v>0.45</v>
      </c>
    </row>
    <row r="80" spans="1:94" s="21" customFormat="1" x14ac:dyDescent="0.25">
      <c r="A80" s="21" t="str">
        <f>"37/10"</f>
        <v>37/10</v>
      </c>
      <c r="B80" s="22" t="s">
        <v>121</v>
      </c>
      <c r="C80" s="21" t="str">
        <f>"200"</f>
        <v>200</v>
      </c>
      <c r="D80" s="21">
        <v>0.24</v>
      </c>
      <c r="E80" s="21">
        <v>0</v>
      </c>
      <c r="F80" s="21">
        <v>0.1</v>
      </c>
      <c r="G80" s="21">
        <v>0.1</v>
      </c>
      <c r="H80" s="21">
        <v>14.6</v>
      </c>
      <c r="I80" s="23">
        <v>55.735010000000003</v>
      </c>
      <c r="J80" s="21">
        <v>0.02</v>
      </c>
      <c r="K80" s="21">
        <v>0</v>
      </c>
      <c r="L80" s="21">
        <v>0</v>
      </c>
      <c r="M80" s="21">
        <v>0</v>
      </c>
      <c r="N80" s="21">
        <v>12.63</v>
      </c>
      <c r="O80" s="21">
        <v>0.43</v>
      </c>
      <c r="P80" s="21">
        <v>1.54</v>
      </c>
      <c r="Q80" s="21">
        <v>0</v>
      </c>
      <c r="R80" s="21">
        <v>0</v>
      </c>
      <c r="S80" s="21">
        <v>0.35</v>
      </c>
      <c r="T80" s="21">
        <v>0.34</v>
      </c>
      <c r="U80" s="21">
        <v>0.84</v>
      </c>
      <c r="V80" s="21">
        <v>3.71</v>
      </c>
      <c r="W80" s="21">
        <v>4.37</v>
      </c>
      <c r="X80" s="21">
        <v>1.1399999999999999</v>
      </c>
      <c r="Y80" s="21">
        <v>1.1200000000000001</v>
      </c>
      <c r="Z80" s="21">
        <v>0.22</v>
      </c>
      <c r="AA80" s="21">
        <v>0</v>
      </c>
      <c r="AB80" s="21">
        <v>351</v>
      </c>
      <c r="AC80" s="21">
        <v>65.099999999999994</v>
      </c>
      <c r="AD80" s="21">
        <v>0.26</v>
      </c>
      <c r="AE80" s="21">
        <v>0.01</v>
      </c>
      <c r="AF80" s="21">
        <v>0.02</v>
      </c>
      <c r="AG80" s="21">
        <v>0.08</v>
      </c>
      <c r="AH80" s="21">
        <v>0.11</v>
      </c>
      <c r="AI80" s="21">
        <v>39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21">
        <v>0</v>
      </c>
      <c r="AS80" s="21">
        <v>0</v>
      </c>
      <c r="AT80" s="21">
        <v>0</v>
      </c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1">
        <v>0</v>
      </c>
      <c r="BH80" s="21">
        <v>0</v>
      </c>
      <c r="BI80" s="21">
        <v>0</v>
      </c>
      <c r="BJ80" s="21">
        <v>0</v>
      </c>
      <c r="BK80" s="21">
        <v>0</v>
      </c>
      <c r="BL80" s="21">
        <v>0</v>
      </c>
      <c r="BM80" s="21">
        <v>0</v>
      </c>
      <c r="BN80" s="21">
        <v>0</v>
      </c>
      <c r="BO80" s="21">
        <v>0</v>
      </c>
      <c r="BP80" s="21">
        <v>0</v>
      </c>
      <c r="BQ80" s="21">
        <v>0</v>
      </c>
      <c r="BR80" s="21">
        <v>0</v>
      </c>
      <c r="BS80" s="21">
        <v>0</v>
      </c>
      <c r="BT80" s="21">
        <v>0</v>
      </c>
      <c r="BU80" s="21">
        <v>0</v>
      </c>
      <c r="BV80" s="21">
        <v>0</v>
      </c>
      <c r="BW80" s="21">
        <v>0</v>
      </c>
      <c r="BX80" s="21">
        <v>0</v>
      </c>
      <c r="BY80" s="21">
        <v>0</v>
      </c>
      <c r="BZ80" s="21">
        <v>0</v>
      </c>
      <c r="CA80" s="21">
        <v>0</v>
      </c>
      <c r="CB80" s="21">
        <v>239.01</v>
      </c>
      <c r="CD80" s="21">
        <v>58.5</v>
      </c>
      <c r="CF80" s="21">
        <v>0</v>
      </c>
      <c r="CG80" s="21">
        <v>0</v>
      </c>
      <c r="CH80" s="21">
        <v>0</v>
      </c>
      <c r="CI80" s="21">
        <v>0</v>
      </c>
      <c r="CJ80" s="21">
        <v>0</v>
      </c>
      <c r="CK80" s="21">
        <v>0</v>
      </c>
      <c r="CL80" s="21">
        <v>0</v>
      </c>
      <c r="CM80" s="21">
        <v>0</v>
      </c>
      <c r="CN80" s="21">
        <v>0</v>
      </c>
      <c r="CO80" s="21">
        <v>10</v>
      </c>
      <c r="CP80" s="21">
        <v>0</v>
      </c>
    </row>
    <row r="81" spans="1:94" s="21" customFormat="1" x14ac:dyDescent="0.25">
      <c r="A81" s="21" t="str">
        <f>"-"</f>
        <v>-</v>
      </c>
      <c r="B81" s="22" t="s">
        <v>96</v>
      </c>
      <c r="C81" s="21" t="str">
        <f>"50"</f>
        <v>50</v>
      </c>
      <c r="D81" s="21">
        <v>3.3</v>
      </c>
      <c r="E81" s="21">
        <v>0</v>
      </c>
      <c r="F81" s="21">
        <v>0.6</v>
      </c>
      <c r="G81" s="21">
        <v>0.6</v>
      </c>
      <c r="H81" s="21">
        <v>20.85</v>
      </c>
      <c r="I81" s="23">
        <v>96.69</v>
      </c>
      <c r="J81" s="21">
        <v>0.1</v>
      </c>
      <c r="K81" s="21">
        <v>0</v>
      </c>
      <c r="L81" s="21">
        <v>0</v>
      </c>
      <c r="M81" s="21">
        <v>0</v>
      </c>
      <c r="N81" s="21">
        <v>0.6</v>
      </c>
      <c r="O81" s="21">
        <v>16.100000000000001</v>
      </c>
      <c r="P81" s="21">
        <v>4.1500000000000004</v>
      </c>
      <c r="Q81" s="21">
        <v>0</v>
      </c>
      <c r="R81" s="21">
        <v>0</v>
      </c>
      <c r="S81" s="21">
        <v>0.5</v>
      </c>
      <c r="T81" s="21">
        <v>1.25</v>
      </c>
      <c r="U81" s="21">
        <v>305</v>
      </c>
      <c r="V81" s="21">
        <v>122.5</v>
      </c>
      <c r="W81" s="21">
        <v>17.5</v>
      </c>
      <c r="X81" s="21">
        <v>23.5</v>
      </c>
      <c r="Y81" s="21">
        <v>79</v>
      </c>
      <c r="Z81" s="21">
        <v>1.95</v>
      </c>
      <c r="AA81" s="21">
        <v>0</v>
      </c>
      <c r="AB81" s="21">
        <v>2.5</v>
      </c>
      <c r="AC81" s="21">
        <v>0.5</v>
      </c>
      <c r="AD81" s="21">
        <v>0.7</v>
      </c>
      <c r="AE81" s="21">
        <v>0.09</v>
      </c>
      <c r="AF81" s="21">
        <v>0.04</v>
      </c>
      <c r="AG81" s="21">
        <v>0.35</v>
      </c>
      <c r="AH81" s="21">
        <v>1</v>
      </c>
      <c r="AI81" s="21">
        <v>0</v>
      </c>
      <c r="AJ81" s="21">
        <v>0</v>
      </c>
      <c r="AK81" s="21">
        <v>0</v>
      </c>
      <c r="AL81" s="21">
        <v>0</v>
      </c>
      <c r="AM81" s="21">
        <v>213.5</v>
      </c>
      <c r="AN81" s="21">
        <v>111.5</v>
      </c>
      <c r="AO81" s="21">
        <v>46.5</v>
      </c>
      <c r="AP81" s="21">
        <v>99</v>
      </c>
      <c r="AQ81" s="21">
        <v>40</v>
      </c>
      <c r="AR81" s="21">
        <v>185.5</v>
      </c>
      <c r="AS81" s="21">
        <v>148.5</v>
      </c>
      <c r="AT81" s="21">
        <v>145.5</v>
      </c>
      <c r="AU81" s="21">
        <v>232</v>
      </c>
      <c r="AV81" s="21">
        <v>62</v>
      </c>
      <c r="AW81" s="21">
        <v>155</v>
      </c>
      <c r="AX81" s="21">
        <v>764.5</v>
      </c>
      <c r="AY81" s="21">
        <v>0</v>
      </c>
      <c r="AZ81" s="21">
        <v>263</v>
      </c>
      <c r="BA81" s="21">
        <v>145.5</v>
      </c>
      <c r="BB81" s="21">
        <v>90</v>
      </c>
      <c r="BC81" s="21">
        <v>65</v>
      </c>
      <c r="BD81" s="21">
        <v>0</v>
      </c>
      <c r="BE81" s="21">
        <v>0</v>
      </c>
      <c r="BF81" s="21">
        <v>0</v>
      </c>
      <c r="BG81" s="21">
        <v>0</v>
      </c>
      <c r="BH81" s="21">
        <v>0</v>
      </c>
      <c r="BI81" s="21">
        <v>0</v>
      </c>
      <c r="BJ81" s="21">
        <v>0</v>
      </c>
      <c r="BK81" s="21">
        <v>7.0000000000000007E-2</v>
      </c>
      <c r="BL81" s="21">
        <v>0</v>
      </c>
      <c r="BM81" s="21">
        <v>0.01</v>
      </c>
      <c r="BN81" s="21">
        <v>0.01</v>
      </c>
      <c r="BO81" s="21">
        <v>0</v>
      </c>
      <c r="BP81" s="21">
        <v>0</v>
      </c>
      <c r="BQ81" s="21">
        <v>0</v>
      </c>
      <c r="BR81" s="21">
        <v>0.01</v>
      </c>
      <c r="BS81" s="21">
        <v>0.06</v>
      </c>
      <c r="BT81" s="21">
        <v>0</v>
      </c>
      <c r="BU81" s="21">
        <v>0</v>
      </c>
      <c r="BV81" s="21">
        <v>0.24</v>
      </c>
      <c r="BW81" s="21">
        <v>0.04</v>
      </c>
      <c r="BX81" s="21">
        <v>0</v>
      </c>
      <c r="BY81" s="21">
        <v>0</v>
      </c>
      <c r="BZ81" s="21">
        <v>0</v>
      </c>
      <c r="CA81" s="21">
        <v>0</v>
      </c>
      <c r="CB81" s="21">
        <v>23.5</v>
      </c>
      <c r="CD81" s="21">
        <v>0.42</v>
      </c>
      <c r="CF81" s="21">
        <v>0</v>
      </c>
      <c r="CG81" s="21">
        <v>0</v>
      </c>
      <c r="CH81" s="21">
        <v>0</v>
      </c>
      <c r="CI81" s="21">
        <v>0</v>
      </c>
      <c r="CJ81" s="21">
        <v>0</v>
      </c>
      <c r="CK81" s="21">
        <v>0</v>
      </c>
      <c r="CL81" s="21">
        <v>0</v>
      </c>
      <c r="CM81" s="21">
        <v>0</v>
      </c>
      <c r="CN81" s="21">
        <v>0</v>
      </c>
      <c r="CO81" s="21">
        <v>0</v>
      </c>
      <c r="CP81" s="21">
        <v>0</v>
      </c>
    </row>
    <row r="82" spans="1:94" s="21" customFormat="1" x14ac:dyDescent="0.25">
      <c r="A82" s="31" t="str">
        <f>"-"</f>
        <v>-</v>
      </c>
      <c r="B82" s="32" t="s">
        <v>97</v>
      </c>
      <c r="C82" s="31" t="str">
        <f>"60"</f>
        <v>60</v>
      </c>
      <c r="D82" s="31">
        <v>3.97</v>
      </c>
      <c r="E82" s="31">
        <v>0</v>
      </c>
      <c r="F82" s="31">
        <v>0.39</v>
      </c>
      <c r="G82" s="31">
        <v>0.39</v>
      </c>
      <c r="H82" s="31">
        <v>28.14</v>
      </c>
      <c r="I82" s="33">
        <v>134.34059999999999</v>
      </c>
      <c r="J82" s="31">
        <v>0</v>
      </c>
      <c r="K82" s="31">
        <v>0</v>
      </c>
      <c r="L82" s="31">
        <v>0</v>
      </c>
      <c r="M82" s="31">
        <v>0</v>
      </c>
      <c r="N82" s="31">
        <v>0.66</v>
      </c>
      <c r="O82" s="31">
        <v>27.36</v>
      </c>
      <c r="P82" s="31">
        <v>0.12</v>
      </c>
      <c r="Q82" s="31">
        <v>0</v>
      </c>
      <c r="R82" s="31">
        <v>0</v>
      </c>
      <c r="S82" s="31">
        <v>0</v>
      </c>
      <c r="T82" s="31">
        <v>1.08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21">
        <v>0</v>
      </c>
      <c r="AK82" s="21">
        <v>0</v>
      </c>
      <c r="AL82" s="21">
        <v>0</v>
      </c>
      <c r="AM82" s="21">
        <v>305.37</v>
      </c>
      <c r="AN82" s="21">
        <v>101.27</v>
      </c>
      <c r="AO82" s="21">
        <v>60.03</v>
      </c>
      <c r="AP82" s="21">
        <v>120.06</v>
      </c>
      <c r="AQ82" s="21">
        <v>45.41</v>
      </c>
      <c r="AR82" s="21">
        <v>217.15</v>
      </c>
      <c r="AS82" s="21">
        <v>134.68</v>
      </c>
      <c r="AT82" s="21">
        <v>187.92</v>
      </c>
      <c r="AU82" s="21">
        <v>155.03</v>
      </c>
      <c r="AV82" s="21">
        <v>81.430000000000007</v>
      </c>
      <c r="AW82" s="21">
        <v>144.07</v>
      </c>
      <c r="AX82" s="21">
        <v>1204.78</v>
      </c>
      <c r="AY82" s="21">
        <v>0</v>
      </c>
      <c r="AZ82" s="21">
        <v>392.54</v>
      </c>
      <c r="BA82" s="21">
        <v>170.69</v>
      </c>
      <c r="BB82" s="21">
        <v>113.27</v>
      </c>
      <c r="BC82" s="21">
        <v>89.78</v>
      </c>
      <c r="BD82" s="21">
        <v>0</v>
      </c>
      <c r="BE82" s="21">
        <v>0</v>
      </c>
      <c r="BF82" s="21">
        <v>0</v>
      </c>
      <c r="BG82" s="21">
        <v>0</v>
      </c>
      <c r="BH82" s="21">
        <v>0</v>
      </c>
      <c r="BI82" s="21">
        <v>0</v>
      </c>
      <c r="BJ82" s="21">
        <v>0</v>
      </c>
      <c r="BK82" s="21">
        <v>0.05</v>
      </c>
      <c r="BL82" s="21">
        <v>0</v>
      </c>
      <c r="BM82" s="21">
        <v>0</v>
      </c>
      <c r="BN82" s="21">
        <v>0</v>
      </c>
      <c r="BO82" s="21">
        <v>0</v>
      </c>
      <c r="BP82" s="21">
        <v>0</v>
      </c>
      <c r="BQ82" s="21">
        <v>0</v>
      </c>
      <c r="BR82" s="21">
        <v>0</v>
      </c>
      <c r="BS82" s="21">
        <v>0.04</v>
      </c>
      <c r="BT82" s="21">
        <v>0</v>
      </c>
      <c r="BU82" s="21">
        <v>0</v>
      </c>
      <c r="BV82" s="21">
        <v>0.17</v>
      </c>
      <c r="BW82" s="21">
        <v>0.01</v>
      </c>
      <c r="BX82" s="21">
        <v>0</v>
      </c>
      <c r="BY82" s="21">
        <v>0</v>
      </c>
      <c r="BZ82" s="21">
        <v>0</v>
      </c>
      <c r="CA82" s="21">
        <v>0</v>
      </c>
      <c r="CB82" s="21">
        <v>23.46</v>
      </c>
      <c r="CD82" s="21">
        <v>0</v>
      </c>
      <c r="CF82" s="21">
        <v>0</v>
      </c>
      <c r="CG82" s="21">
        <v>0</v>
      </c>
      <c r="CH82" s="21">
        <v>0</v>
      </c>
      <c r="CI82" s="21">
        <v>0</v>
      </c>
      <c r="CJ82" s="21">
        <v>0</v>
      </c>
      <c r="CK82" s="21">
        <v>0</v>
      </c>
      <c r="CL82" s="21">
        <v>0</v>
      </c>
      <c r="CM82" s="21">
        <v>0</v>
      </c>
      <c r="CN82" s="21">
        <v>0</v>
      </c>
      <c r="CO82" s="21">
        <v>0</v>
      </c>
      <c r="CP82" s="21">
        <v>0</v>
      </c>
    </row>
    <row r="83" spans="1:94" s="34" customFormat="1" x14ac:dyDescent="0.25">
      <c r="B83" s="35" t="s">
        <v>98</v>
      </c>
      <c r="C83" s="37">
        <f>C82+C81+C80+C79+C78+C77</f>
        <v>840</v>
      </c>
      <c r="D83" s="29">
        <f t="shared" ref="D83:AI83" si="374">SUM(D77:D82)</f>
        <v>28.049999999999997</v>
      </c>
      <c r="E83" s="29">
        <f t="shared" si="374"/>
        <v>10.74</v>
      </c>
      <c r="F83" s="29">
        <f t="shared" si="374"/>
        <v>32.5</v>
      </c>
      <c r="G83" s="29">
        <f t="shared" si="374"/>
        <v>12.01</v>
      </c>
      <c r="H83" s="29">
        <f t="shared" si="374"/>
        <v>126.88000000000001</v>
      </c>
      <c r="I83" s="29">
        <f t="shared" si="374"/>
        <v>810.37686180000014</v>
      </c>
      <c r="J83" s="29">
        <f t="shared" si="374"/>
        <v>11.23</v>
      </c>
      <c r="K83" s="29">
        <f t="shared" si="374"/>
        <v>6.89</v>
      </c>
      <c r="L83" s="29">
        <f t="shared" si="374"/>
        <v>0</v>
      </c>
      <c r="M83" s="29">
        <f t="shared" si="374"/>
        <v>0</v>
      </c>
      <c r="N83" s="29">
        <f t="shared" si="374"/>
        <v>32.57</v>
      </c>
      <c r="O83" s="29">
        <f t="shared" si="374"/>
        <v>66.8</v>
      </c>
      <c r="P83" s="29">
        <f t="shared" si="374"/>
        <v>12.61</v>
      </c>
      <c r="Q83" s="29">
        <f t="shared" si="374"/>
        <v>0</v>
      </c>
      <c r="R83" s="29">
        <f t="shared" si="374"/>
        <v>0</v>
      </c>
      <c r="S83" s="29">
        <f t="shared" si="374"/>
        <v>1.98</v>
      </c>
      <c r="T83" s="29">
        <f t="shared" si="374"/>
        <v>8.76</v>
      </c>
      <c r="U83" s="29">
        <f t="shared" si="374"/>
        <v>1093.8700000000001</v>
      </c>
      <c r="V83" s="29">
        <f t="shared" si="374"/>
        <v>1423.83</v>
      </c>
      <c r="W83" s="29">
        <f t="shared" si="374"/>
        <v>181.22</v>
      </c>
      <c r="X83" s="29">
        <f t="shared" si="374"/>
        <v>107.05999999999999</v>
      </c>
      <c r="Y83" s="29">
        <f t="shared" si="374"/>
        <v>341.6</v>
      </c>
      <c r="Z83" s="29">
        <f t="shared" si="374"/>
        <v>5.7700000000000005</v>
      </c>
      <c r="AA83" s="29">
        <f t="shared" si="374"/>
        <v>7</v>
      </c>
      <c r="AB83" s="29">
        <f t="shared" si="374"/>
        <v>3097.04</v>
      </c>
      <c r="AC83" s="29">
        <f t="shared" si="374"/>
        <v>646.16999999999996</v>
      </c>
      <c r="AD83" s="29">
        <f t="shared" si="374"/>
        <v>6.6000000000000005</v>
      </c>
      <c r="AE83" s="29">
        <f t="shared" si="374"/>
        <v>0.61</v>
      </c>
      <c r="AF83" s="29">
        <f t="shared" si="374"/>
        <v>0.33</v>
      </c>
      <c r="AG83" s="29">
        <f t="shared" si="374"/>
        <v>4.6499999999999995</v>
      </c>
      <c r="AH83" s="29">
        <f t="shared" si="374"/>
        <v>9.84</v>
      </c>
      <c r="AI83" s="29">
        <f t="shared" si="374"/>
        <v>87.14</v>
      </c>
      <c r="AJ83" s="34">
        <v>0</v>
      </c>
      <c r="AK83" s="34">
        <v>784.68</v>
      </c>
      <c r="AL83" s="34">
        <v>694.72</v>
      </c>
      <c r="AM83" s="34">
        <v>2075.4499999999998</v>
      </c>
      <c r="AN83" s="34">
        <v>1575.69</v>
      </c>
      <c r="AO83" s="34">
        <v>532.73</v>
      </c>
      <c r="AP83" s="34">
        <v>1080.54</v>
      </c>
      <c r="AQ83" s="34">
        <v>341.45</v>
      </c>
      <c r="AR83" s="34">
        <v>1339.97</v>
      </c>
      <c r="AS83" s="34">
        <v>1221.05</v>
      </c>
      <c r="AT83" s="34">
        <v>1465.15</v>
      </c>
      <c r="AU83" s="34">
        <v>2123.86</v>
      </c>
      <c r="AV83" s="34">
        <v>743.07</v>
      </c>
      <c r="AW83" s="34">
        <v>1127.79</v>
      </c>
      <c r="AX83" s="34">
        <v>6341.31</v>
      </c>
      <c r="AY83" s="34">
        <v>119.51</v>
      </c>
      <c r="AZ83" s="34">
        <v>1786.68</v>
      </c>
      <c r="BA83" s="34">
        <v>1181.5</v>
      </c>
      <c r="BB83" s="34">
        <v>971.1</v>
      </c>
      <c r="BC83" s="34">
        <v>462.03</v>
      </c>
      <c r="BD83" s="34">
        <v>0.13</v>
      </c>
      <c r="BE83" s="34">
        <v>0.06</v>
      </c>
      <c r="BF83" s="34">
        <v>0.03</v>
      </c>
      <c r="BG83" s="34">
        <v>7.0000000000000007E-2</v>
      </c>
      <c r="BH83" s="34">
        <v>0.08</v>
      </c>
      <c r="BI83" s="34">
        <v>0.42</v>
      </c>
      <c r="BJ83" s="34">
        <v>0</v>
      </c>
      <c r="BK83" s="34">
        <v>1.54</v>
      </c>
      <c r="BL83" s="34">
        <v>0</v>
      </c>
      <c r="BM83" s="34">
        <v>0.54</v>
      </c>
      <c r="BN83" s="34">
        <v>0.05</v>
      </c>
      <c r="BO83" s="34">
        <v>0.03</v>
      </c>
      <c r="BP83" s="34">
        <v>0</v>
      </c>
      <c r="BQ83" s="34">
        <v>0.08</v>
      </c>
      <c r="BR83" s="34">
        <v>0.13</v>
      </c>
      <c r="BS83" s="34">
        <v>2.17</v>
      </c>
      <c r="BT83" s="34">
        <v>0</v>
      </c>
      <c r="BU83" s="34">
        <v>0</v>
      </c>
      <c r="BV83" s="34">
        <v>3.73</v>
      </c>
      <c r="BW83" s="34">
        <v>7.0000000000000007E-2</v>
      </c>
      <c r="BX83" s="34">
        <v>0</v>
      </c>
      <c r="BY83" s="34">
        <v>0</v>
      </c>
      <c r="BZ83" s="34">
        <v>0</v>
      </c>
      <c r="CA83" s="34">
        <v>0</v>
      </c>
      <c r="CB83" s="34">
        <v>996.33</v>
      </c>
      <c r="CC83" s="34">
        <f>$I$83/$I$84*100</f>
        <v>100</v>
      </c>
      <c r="CD83" s="34">
        <v>795.78</v>
      </c>
      <c r="CF83" s="34">
        <v>0</v>
      </c>
      <c r="CG83" s="34">
        <v>0</v>
      </c>
      <c r="CH83" s="34">
        <v>0</v>
      </c>
      <c r="CI83" s="34">
        <v>0</v>
      </c>
      <c r="CJ83" s="34">
        <v>0</v>
      </c>
      <c r="CK83" s="34">
        <v>0</v>
      </c>
      <c r="CL83" s="34">
        <v>0</v>
      </c>
      <c r="CM83" s="34">
        <v>0</v>
      </c>
      <c r="CN83" s="34">
        <v>0</v>
      </c>
      <c r="CO83" s="34">
        <v>13.6</v>
      </c>
      <c r="CP83" s="34">
        <v>1.45</v>
      </c>
    </row>
    <row r="84" spans="1:94" s="34" customFormat="1" x14ac:dyDescent="0.25">
      <c r="B84" s="35" t="s">
        <v>89</v>
      </c>
      <c r="D84" s="29">
        <f>D83</f>
        <v>28.049999999999997</v>
      </c>
      <c r="E84" s="29">
        <f t="shared" ref="E84" si="375">E83</f>
        <v>10.74</v>
      </c>
      <c r="F84" s="29">
        <f t="shared" ref="F84" si="376">F83</f>
        <v>32.5</v>
      </c>
      <c r="G84" s="29">
        <f t="shared" ref="G84" si="377">G83</f>
        <v>12.01</v>
      </c>
      <c r="H84" s="29">
        <f t="shared" ref="H84" si="378">H83</f>
        <v>126.88000000000001</v>
      </c>
      <c r="I84" s="29">
        <f t="shared" ref="I84" si="379">I83</f>
        <v>810.37686180000014</v>
      </c>
      <c r="J84" s="29">
        <f t="shared" ref="J84" si="380">J83</f>
        <v>11.23</v>
      </c>
      <c r="K84" s="29">
        <f t="shared" ref="K84" si="381">K83</f>
        <v>6.89</v>
      </c>
      <c r="L84" s="29">
        <f t="shared" ref="L84" si="382">L83</f>
        <v>0</v>
      </c>
      <c r="M84" s="29">
        <f t="shared" ref="M84" si="383">M83</f>
        <v>0</v>
      </c>
      <c r="N84" s="29">
        <f t="shared" ref="N84" si="384">N83</f>
        <v>32.57</v>
      </c>
      <c r="O84" s="29">
        <f t="shared" ref="O84" si="385">O83</f>
        <v>66.8</v>
      </c>
      <c r="P84" s="29">
        <f t="shared" ref="P84" si="386">P83</f>
        <v>12.61</v>
      </c>
      <c r="Q84" s="29">
        <f t="shared" ref="Q84" si="387">Q83</f>
        <v>0</v>
      </c>
      <c r="R84" s="29">
        <f t="shared" ref="R84" si="388">R83</f>
        <v>0</v>
      </c>
      <c r="S84" s="29">
        <f t="shared" ref="S84" si="389">S83</f>
        <v>1.98</v>
      </c>
      <c r="T84" s="29">
        <f t="shared" ref="T84" si="390">T83</f>
        <v>8.76</v>
      </c>
      <c r="U84" s="29">
        <f t="shared" ref="U84" si="391">U83</f>
        <v>1093.8700000000001</v>
      </c>
      <c r="V84" s="29">
        <f t="shared" ref="V84" si="392">V83</f>
        <v>1423.83</v>
      </c>
      <c r="W84" s="29">
        <f t="shared" ref="W84" si="393">W83</f>
        <v>181.22</v>
      </c>
      <c r="X84" s="29">
        <f t="shared" ref="X84" si="394">X83</f>
        <v>107.05999999999999</v>
      </c>
      <c r="Y84" s="29">
        <f t="shared" ref="Y84" si="395">Y83</f>
        <v>341.6</v>
      </c>
      <c r="Z84" s="29">
        <f t="shared" ref="Z84" si="396">Z83</f>
        <v>5.7700000000000005</v>
      </c>
      <c r="AA84" s="29">
        <f t="shared" ref="AA84" si="397">AA83</f>
        <v>7</v>
      </c>
      <c r="AB84" s="29">
        <f t="shared" ref="AB84" si="398">AB83</f>
        <v>3097.04</v>
      </c>
      <c r="AC84" s="29">
        <f t="shared" ref="AC84" si="399">AC83</f>
        <v>646.16999999999996</v>
      </c>
      <c r="AD84" s="29">
        <f t="shared" ref="AD84" si="400">AD83</f>
        <v>6.6000000000000005</v>
      </c>
      <c r="AE84" s="29">
        <f t="shared" ref="AE84" si="401">AE83</f>
        <v>0.61</v>
      </c>
      <c r="AF84" s="29">
        <f t="shared" ref="AF84" si="402">AF83</f>
        <v>0.33</v>
      </c>
      <c r="AG84" s="29">
        <f t="shared" ref="AG84" si="403">AG83</f>
        <v>4.6499999999999995</v>
      </c>
      <c r="AH84" s="29">
        <f t="shared" ref="AH84" si="404">AH83</f>
        <v>9.84</v>
      </c>
      <c r="AI84" s="29">
        <f t="shared" ref="AI84" si="405">AI83</f>
        <v>87.14</v>
      </c>
      <c r="AJ84" s="34">
        <v>0</v>
      </c>
      <c r="AK84" s="34">
        <v>784.68</v>
      </c>
      <c r="AL84" s="34">
        <v>694.72</v>
      </c>
      <c r="AM84" s="34">
        <v>2075.4499999999998</v>
      </c>
      <c r="AN84" s="34">
        <v>1575.69</v>
      </c>
      <c r="AO84" s="34">
        <v>532.73</v>
      </c>
      <c r="AP84" s="34">
        <v>1080.54</v>
      </c>
      <c r="AQ84" s="34">
        <v>341.45</v>
      </c>
      <c r="AR84" s="34">
        <v>1339.97</v>
      </c>
      <c r="AS84" s="34">
        <v>1221.05</v>
      </c>
      <c r="AT84" s="34">
        <v>1465.15</v>
      </c>
      <c r="AU84" s="34">
        <v>2123.86</v>
      </c>
      <c r="AV84" s="34">
        <v>743.07</v>
      </c>
      <c r="AW84" s="34">
        <v>1127.79</v>
      </c>
      <c r="AX84" s="34">
        <v>6341.31</v>
      </c>
      <c r="AY84" s="34">
        <v>119.51</v>
      </c>
      <c r="AZ84" s="34">
        <v>1786.68</v>
      </c>
      <c r="BA84" s="34">
        <v>1181.5</v>
      </c>
      <c r="BB84" s="34">
        <v>971.1</v>
      </c>
      <c r="BC84" s="34">
        <v>462.03</v>
      </c>
      <c r="BD84" s="34">
        <v>0.13</v>
      </c>
      <c r="BE84" s="34">
        <v>0.06</v>
      </c>
      <c r="BF84" s="34">
        <v>0.03</v>
      </c>
      <c r="BG84" s="34">
        <v>7.0000000000000007E-2</v>
      </c>
      <c r="BH84" s="34">
        <v>0.08</v>
      </c>
      <c r="BI84" s="34">
        <v>0.42</v>
      </c>
      <c r="BJ84" s="34">
        <v>0</v>
      </c>
      <c r="BK84" s="34">
        <v>1.54</v>
      </c>
      <c r="BL84" s="34">
        <v>0</v>
      </c>
      <c r="BM84" s="34">
        <v>0.54</v>
      </c>
      <c r="BN84" s="34">
        <v>0.05</v>
      </c>
      <c r="BO84" s="34">
        <v>0.03</v>
      </c>
      <c r="BP84" s="34">
        <v>0</v>
      </c>
      <c r="BQ84" s="34">
        <v>0.08</v>
      </c>
      <c r="BR84" s="34">
        <v>0.13</v>
      </c>
      <c r="BS84" s="34">
        <v>2.17</v>
      </c>
      <c r="BT84" s="34">
        <v>0</v>
      </c>
      <c r="BU84" s="34">
        <v>0</v>
      </c>
      <c r="BV84" s="34">
        <v>3.73</v>
      </c>
      <c r="BW84" s="34">
        <v>7.0000000000000007E-2</v>
      </c>
      <c r="BX84" s="34">
        <v>0</v>
      </c>
      <c r="BY84" s="34">
        <v>0</v>
      </c>
      <c r="BZ84" s="34">
        <v>0</v>
      </c>
      <c r="CA84" s="34">
        <v>0</v>
      </c>
      <c r="CB84" s="34">
        <v>996.33</v>
      </c>
      <c r="CD84" s="34">
        <v>795.78</v>
      </c>
      <c r="CF84" s="34">
        <v>0</v>
      </c>
      <c r="CG84" s="34">
        <v>0</v>
      </c>
      <c r="CH84" s="34">
        <v>0</v>
      </c>
      <c r="CI84" s="34">
        <v>0</v>
      </c>
      <c r="CJ84" s="34">
        <v>0</v>
      </c>
      <c r="CK84" s="34">
        <v>0</v>
      </c>
      <c r="CL84" s="34">
        <v>0</v>
      </c>
      <c r="CM84" s="34">
        <v>0</v>
      </c>
      <c r="CN84" s="34">
        <v>0</v>
      </c>
      <c r="CO84" s="34">
        <v>13.6</v>
      </c>
      <c r="CP84" s="34">
        <v>1.45</v>
      </c>
    </row>
    <row r="85" spans="1:94" x14ac:dyDescent="0.25">
      <c r="B85" s="30" t="s">
        <v>123</v>
      </c>
    </row>
    <row r="86" spans="1:94" x14ac:dyDescent="0.25">
      <c r="B86" s="30" t="s">
        <v>91</v>
      </c>
    </row>
    <row r="87" spans="1:94" s="21" customFormat="1" ht="31.5" x14ac:dyDescent="0.25">
      <c r="A87" s="21" t="str">
        <f>"6/2"</f>
        <v>6/2</v>
      </c>
      <c r="B87" s="22" t="s">
        <v>109</v>
      </c>
      <c r="C87" s="21" t="str">
        <f>"250"</f>
        <v>250</v>
      </c>
      <c r="D87" s="21">
        <v>1.93</v>
      </c>
      <c r="E87" s="21">
        <v>0</v>
      </c>
      <c r="F87" s="21">
        <v>7.25</v>
      </c>
      <c r="G87" s="21">
        <v>3.17</v>
      </c>
      <c r="H87" s="21">
        <v>10.039999999999999</v>
      </c>
      <c r="I87" s="23">
        <v>71.59747317999998</v>
      </c>
      <c r="J87" s="21">
        <v>0.79</v>
      </c>
      <c r="K87" s="21">
        <v>1.63</v>
      </c>
      <c r="L87" s="21">
        <v>0</v>
      </c>
      <c r="M87" s="21">
        <v>0</v>
      </c>
      <c r="N87" s="21">
        <v>4.54</v>
      </c>
      <c r="O87" s="21">
        <v>3.5</v>
      </c>
      <c r="P87" s="21">
        <v>1.99</v>
      </c>
      <c r="Q87" s="21">
        <v>0</v>
      </c>
      <c r="R87" s="21">
        <v>0</v>
      </c>
      <c r="S87" s="21">
        <v>0.34</v>
      </c>
      <c r="T87" s="21">
        <v>1.46</v>
      </c>
      <c r="U87" s="21">
        <v>208.38</v>
      </c>
      <c r="V87" s="21">
        <v>333.08</v>
      </c>
      <c r="W87" s="21">
        <v>39.71</v>
      </c>
      <c r="X87" s="21">
        <v>20.059999999999999</v>
      </c>
      <c r="Y87" s="21">
        <v>43.47</v>
      </c>
      <c r="Z87" s="21">
        <v>0.69</v>
      </c>
      <c r="AA87" s="21">
        <v>3</v>
      </c>
      <c r="AB87" s="21">
        <v>1455.6</v>
      </c>
      <c r="AC87" s="21">
        <v>307.98</v>
      </c>
      <c r="AD87" s="21">
        <v>1.28</v>
      </c>
      <c r="AE87" s="21">
        <v>0.05</v>
      </c>
      <c r="AF87" s="21">
        <v>0.05</v>
      </c>
      <c r="AG87" s="21">
        <v>0.75</v>
      </c>
      <c r="AH87" s="21">
        <v>1.25</v>
      </c>
      <c r="AI87" s="21">
        <v>13.86</v>
      </c>
      <c r="AJ87" s="21">
        <v>0</v>
      </c>
      <c r="AK87" s="21">
        <v>0</v>
      </c>
      <c r="AL87" s="21">
        <v>0</v>
      </c>
      <c r="AM87" s="21">
        <v>55.56</v>
      </c>
      <c r="AN87" s="21">
        <v>55.3</v>
      </c>
      <c r="AO87" s="21">
        <v>16.54</v>
      </c>
      <c r="AP87" s="21">
        <v>40.35</v>
      </c>
      <c r="AQ87" s="21">
        <v>11.7</v>
      </c>
      <c r="AR87" s="21">
        <v>46.91</v>
      </c>
      <c r="AS87" s="21">
        <v>62.11</v>
      </c>
      <c r="AT87" s="21">
        <v>93.33</v>
      </c>
      <c r="AU87" s="21">
        <v>136.54</v>
      </c>
      <c r="AV87" s="21">
        <v>21.73</v>
      </c>
      <c r="AW87" s="21">
        <v>41.34</v>
      </c>
      <c r="AX87" s="21">
        <v>246.41</v>
      </c>
      <c r="AY87" s="21">
        <v>0</v>
      </c>
      <c r="AZ87" s="21">
        <v>45.95</v>
      </c>
      <c r="BA87" s="21">
        <v>45.66</v>
      </c>
      <c r="BB87" s="21">
        <v>38.97</v>
      </c>
      <c r="BC87" s="21">
        <v>16.5</v>
      </c>
      <c r="BD87" s="21">
        <v>0</v>
      </c>
      <c r="BE87" s="21">
        <v>0</v>
      </c>
      <c r="BF87" s="21">
        <v>0</v>
      </c>
      <c r="BG87" s="21">
        <v>0</v>
      </c>
      <c r="BH87" s="21">
        <v>0</v>
      </c>
      <c r="BI87" s="21">
        <v>0</v>
      </c>
      <c r="BJ87" s="21">
        <v>0</v>
      </c>
      <c r="BK87" s="21">
        <v>0.15</v>
      </c>
      <c r="BL87" s="21">
        <v>0</v>
      </c>
      <c r="BM87" s="21">
        <v>0.09</v>
      </c>
      <c r="BN87" s="21">
        <v>0.01</v>
      </c>
      <c r="BO87" s="21">
        <v>0.02</v>
      </c>
      <c r="BP87" s="21">
        <v>0</v>
      </c>
      <c r="BQ87" s="21">
        <v>0</v>
      </c>
      <c r="BR87" s="21">
        <v>0</v>
      </c>
      <c r="BS87" s="21">
        <v>0.56000000000000005</v>
      </c>
      <c r="BT87" s="21">
        <v>0</v>
      </c>
      <c r="BU87" s="21">
        <v>0</v>
      </c>
      <c r="BV87" s="21">
        <v>1.5</v>
      </c>
      <c r="BW87" s="21">
        <v>0</v>
      </c>
      <c r="BX87" s="21">
        <v>0</v>
      </c>
      <c r="BY87" s="21">
        <v>0</v>
      </c>
      <c r="BZ87" s="21">
        <v>0</v>
      </c>
      <c r="CA87" s="21">
        <v>0</v>
      </c>
      <c r="CB87" s="21">
        <v>299.7</v>
      </c>
      <c r="CD87" s="21">
        <v>245.6</v>
      </c>
      <c r="CF87" s="21">
        <v>0</v>
      </c>
      <c r="CG87" s="21">
        <v>0</v>
      </c>
      <c r="CH87" s="21">
        <v>0</v>
      </c>
      <c r="CI87" s="21">
        <v>0</v>
      </c>
      <c r="CJ87" s="21">
        <v>0</v>
      </c>
      <c r="CK87" s="21">
        <v>0</v>
      </c>
      <c r="CL87" s="21">
        <v>0</v>
      </c>
      <c r="CM87" s="21">
        <v>0</v>
      </c>
      <c r="CN87" s="21">
        <v>0</v>
      </c>
      <c r="CO87" s="21">
        <v>0</v>
      </c>
      <c r="CP87" s="21">
        <v>0.5</v>
      </c>
    </row>
    <row r="88" spans="1:94" s="21" customFormat="1" ht="31.5" x14ac:dyDescent="0.25">
      <c r="A88" s="21" t="str">
        <f>"591"</f>
        <v>591</v>
      </c>
      <c r="B88" s="22" t="s">
        <v>124</v>
      </c>
      <c r="C88" s="21" t="str">
        <f>"100"</f>
        <v>100</v>
      </c>
      <c r="D88" s="21">
        <v>18.61</v>
      </c>
      <c r="E88" s="21">
        <v>0</v>
      </c>
      <c r="F88" s="21">
        <v>15.77</v>
      </c>
      <c r="G88" s="21">
        <v>11.27</v>
      </c>
      <c r="H88" s="21">
        <v>8.41</v>
      </c>
      <c r="I88" s="23">
        <v>256.17</v>
      </c>
      <c r="J88" s="21">
        <v>0.63</v>
      </c>
      <c r="K88" s="21">
        <v>3.25</v>
      </c>
      <c r="L88" s="21">
        <v>0</v>
      </c>
      <c r="M88" s="21">
        <v>0</v>
      </c>
      <c r="N88" s="21">
        <v>2.37</v>
      </c>
      <c r="O88" s="21">
        <v>2.5499999999999998</v>
      </c>
      <c r="P88" s="21">
        <v>0.62</v>
      </c>
      <c r="Q88" s="21">
        <v>0</v>
      </c>
      <c r="R88" s="21">
        <v>0</v>
      </c>
      <c r="S88" s="21">
        <v>0.25</v>
      </c>
      <c r="T88" s="21">
        <v>1.35</v>
      </c>
      <c r="U88" s="21">
        <v>1.92</v>
      </c>
      <c r="V88" s="21">
        <v>98.15</v>
      </c>
      <c r="W88" s="21">
        <v>6.84</v>
      </c>
      <c r="X88" s="21">
        <v>7.19</v>
      </c>
      <c r="Y88" s="21">
        <v>17.96</v>
      </c>
      <c r="Z88" s="21">
        <v>0.35</v>
      </c>
      <c r="AA88" s="21">
        <v>0</v>
      </c>
      <c r="AB88" s="21">
        <v>115.2</v>
      </c>
      <c r="AC88" s="21">
        <v>24</v>
      </c>
      <c r="AD88" s="21">
        <v>2.36</v>
      </c>
      <c r="AE88" s="21">
        <v>0.01</v>
      </c>
      <c r="AF88" s="21">
        <v>0.01</v>
      </c>
      <c r="AG88" s="21">
        <v>0.12</v>
      </c>
      <c r="AH88" s="21">
        <v>0.33</v>
      </c>
      <c r="AI88" s="21">
        <v>1.85</v>
      </c>
      <c r="AJ88" s="21">
        <v>0</v>
      </c>
      <c r="AK88" s="21">
        <v>17.71</v>
      </c>
      <c r="AL88" s="21">
        <v>16.170000000000002</v>
      </c>
      <c r="AM88" s="21">
        <v>30.31</v>
      </c>
      <c r="AN88" s="21">
        <v>9.41</v>
      </c>
      <c r="AO88" s="21">
        <v>5.75</v>
      </c>
      <c r="AP88" s="21">
        <v>11.7</v>
      </c>
      <c r="AQ88" s="21">
        <v>3.76</v>
      </c>
      <c r="AR88" s="21">
        <v>18.8</v>
      </c>
      <c r="AS88" s="21">
        <v>12.41</v>
      </c>
      <c r="AT88" s="21">
        <v>15.06</v>
      </c>
      <c r="AU88" s="21">
        <v>12.79</v>
      </c>
      <c r="AV88" s="21">
        <v>7.55</v>
      </c>
      <c r="AW88" s="21">
        <v>13.17</v>
      </c>
      <c r="AX88" s="21">
        <v>115.83</v>
      </c>
      <c r="AY88" s="21">
        <v>0</v>
      </c>
      <c r="AZ88" s="21">
        <v>36.479999999999997</v>
      </c>
      <c r="BA88" s="21">
        <v>18.8</v>
      </c>
      <c r="BB88" s="21">
        <v>9.4</v>
      </c>
      <c r="BC88" s="21">
        <v>7.52</v>
      </c>
      <c r="BD88" s="21">
        <v>0</v>
      </c>
      <c r="BE88" s="21">
        <v>0</v>
      </c>
      <c r="BF88" s="21">
        <v>0</v>
      </c>
      <c r="BG88" s="21">
        <v>0</v>
      </c>
      <c r="BH88" s="21">
        <v>0</v>
      </c>
      <c r="BI88" s="21">
        <v>0</v>
      </c>
      <c r="BJ88" s="21">
        <v>0</v>
      </c>
      <c r="BK88" s="21">
        <v>0.28000000000000003</v>
      </c>
      <c r="BL88" s="21">
        <v>0</v>
      </c>
      <c r="BM88" s="21">
        <v>0.18</v>
      </c>
      <c r="BN88" s="21">
        <v>0.01</v>
      </c>
      <c r="BO88" s="21">
        <v>0.03</v>
      </c>
      <c r="BP88" s="21">
        <v>0</v>
      </c>
      <c r="BQ88" s="21">
        <v>0</v>
      </c>
      <c r="BR88" s="21">
        <v>0</v>
      </c>
      <c r="BS88" s="21">
        <v>1.05</v>
      </c>
      <c r="BT88" s="21">
        <v>0</v>
      </c>
      <c r="BU88" s="21">
        <v>0</v>
      </c>
      <c r="BV88" s="21">
        <v>2.98</v>
      </c>
      <c r="BW88" s="21">
        <v>0</v>
      </c>
      <c r="BX88" s="21">
        <v>0</v>
      </c>
      <c r="BY88" s="21">
        <v>0</v>
      </c>
      <c r="BZ88" s="21">
        <v>0</v>
      </c>
      <c r="CA88" s="21">
        <v>0</v>
      </c>
      <c r="CB88" s="21">
        <v>84.55</v>
      </c>
      <c r="CD88" s="21">
        <v>19.2</v>
      </c>
      <c r="CF88" s="21">
        <v>0</v>
      </c>
      <c r="CG88" s="21">
        <v>0</v>
      </c>
      <c r="CH88" s="21">
        <v>0</v>
      </c>
      <c r="CI88" s="21">
        <v>0</v>
      </c>
      <c r="CJ88" s="21">
        <v>0</v>
      </c>
      <c r="CK88" s="21">
        <v>0</v>
      </c>
      <c r="CL88" s="21">
        <v>0</v>
      </c>
      <c r="CM88" s="21">
        <v>0</v>
      </c>
      <c r="CN88" s="21">
        <v>0</v>
      </c>
      <c r="CO88" s="21">
        <v>0</v>
      </c>
      <c r="CP88" s="21">
        <v>0</v>
      </c>
    </row>
    <row r="89" spans="1:94" s="21" customFormat="1" ht="31.5" x14ac:dyDescent="0.25">
      <c r="A89" s="21" t="str">
        <f>"46/3"</f>
        <v>46/3</v>
      </c>
      <c r="B89" s="22" t="s">
        <v>94</v>
      </c>
      <c r="C89" s="21" t="str">
        <f>"180"</f>
        <v>180</v>
      </c>
      <c r="D89" s="21">
        <v>6.36</v>
      </c>
      <c r="E89" s="21">
        <v>0.04</v>
      </c>
      <c r="F89" s="21">
        <v>3.57</v>
      </c>
      <c r="G89" s="21">
        <v>0.8</v>
      </c>
      <c r="H89" s="21">
        <v>40.93</v>
      </c>
      <c r="I89" s="23">
        <v>220.7282094</v>
      </c>
      <c r="J89" s="21">
        <v>2.2400000000000002</v>
      </c>
      <c r="K89" s="21">
        <v>0.1</v>
      </c>
      <c r="L89" s="21">
        <v>0</v>
      </c>
      <c r="M89" s="21">
        <v>0</v>
      </c>
      <c r="N89" s="21">
        <v>1.17</v>
      </c>
      <c r="O89" s="21">
        <v>37.700000000000003</v>
      </c>
      <c r="P89" s="21">
        <v>2.06</v>
      </c>
      <c r="Q89" s="21">
        <v>0</v>
      </c>
      <c r="R89" s="21">
        <v>0</v>
      </c>
      <c r="S89" s="21">
        <v>0</v>
      </c>
      <c r="T89" s="21">
        <v>0.82</v>
      </c>
      <c r="U89" s="21">
        <v>176.71</v>
      </c>
      <c r="V89" s="21">
        <v>67.47</v>
      </c>
      <c r="W89" s="21">
        <v>12.64</v>
      </c>
      <c r="X89" s="21">
        <v>8.61</v>
      </c>
      <c r="Y89" s="21">
        <v>47.79</v>
      </c>
      <c r="Z89" s="21">
        <v>0.87</v>
      </c>
      <c r="AA89" s="21">
        <v>10.8</v>
      </c>
      <c r="AB89" s="21">
        <v>10.8</v>
      </c>
      <c r="AC89" s="21">
        <v>20.25</v>
      </c>
      <c r="AD89" s="21">
        <v>0.96</v>
      </c>
      <c r="AE89" s="21">
        <v>0.08</v>
      </c>
      <c r="AF89" s="21">
        <v>0.02</v>
      </c>
      <c r="AG89" s="21">
        <v>0.59</v>
      </c>
      <c r="AH89" s="21">
        <v>1.78</v>
      </c>
      <c r="AI89" s="21">
        <v>0</v>
      </c>
      <c r="AJ89" s="21">
        <v>0</v>
      </c>
      <c r="AK89" s="21">
        <v>1.78</v>
      </c>
      <c r="AL89" s="21">
        <v>1.73</v>
      </c>
      <c r="AM89" s="21">
        <v>472.07</v>
      </c>
      <c r="AN89" s="21">
        <v>147.44999999999999</v>
      </c>
      <c r="AO89" s="21">
        <v>89.89</v>
      </c>
      <c r="AP89" s="21">
        <v>182.63</v>
      </c>
      <c r="AQ89" s="21">
        <v>59.92</v>
      </c>
      <c r="AR89" s="21">
        <v>292.87</v>
      </c>
      <c r="AS89" s="21">
        <v>193.67</v>
      </c>
      <c r="AT89" s="21">
        <v>233.51</v>
      </c>
      <c r="AU89" s="21">
        <v>200.31</v>
      </c>
      <c r="AV89" s="21">
        <v>117.69</v>
      </c>
      <c r="AW89" s="21">
        <v>204.66</v>
      </c>
      <c r="AX89" s="21">
        <v>1797.43</v>
      </c>
      <c r="AY89" s="21">
        <v>0</v>
      </c>
      <c r="AZ89" s="21">
        <v>566.38</v>
      </c>
      <c r="BA89" s="21">
        <v>293.38</v>
      </c>
      <c r="BB89" s="21">
        <v>147.32</v>
      </c>
      <c r="BC89" s="21">
        <v>116.63</v>
      </c>
      <c r="BD89" s="21">
        <v>0.11</v>
      </c>
      <c r="BE89" s="21">
        <v>0.05</v>
      </c>
      <c r="BF89" s="21">
        <v>0.03</v>
      </c>
      <c r="BG89" s="21">
        <v>0.06</v>
      </c>
      <c r="BH89" s="21">
        <v>7.0000000000000007E-2</v>
      </c>
      <c r="BI89" s="21">
        <v>0.31</v>
      </c>
      <c r="BJ89" s="21">
        <v>0</v>
      </c>
      <c r="BK89" s="21">
        <v>0.97</v>
      </c>
      <c r="BL89" s="21">
        <v>0</v>
      </c>
      <c r="BM89" s="21">
        <v>0.28000000000000003</v>
      </c>
      <c r="BN89" s="21">
        <v>0</v>
      </c>
      <c r="BO89" s="21">
        <v>0</v>
      </c>
      <c r="BP89" s="21">
        <v>0</v>
      </c>
      <c r="BQ89" s="21">
        <v>0.06</v>
      </c>
      <c r="BR89" s="21">
        <v>0.1</v>
      </c>
      <c r="BS89" s="21">
        <v>0.72</v>
      </c>
      <c r="BT89" s="21">
        <v>0</v>
      </c>
      <c r="BU89" s="21">
        <v>0</v>
      </c>
      <c r="BV89" s="21">
        <v>0.28999999999999998</v>
      </c>
      <c r="BW89" s="21">
        <v>0.01</v>
      </c>
      <c r="BX89" s="21">
        <v>0</v>
      </c>
      <c r="BY89" s="21">
        <v>0</v>
      </c>
      <c r="BZ89" s="21">
        <v>0</v>
      </c>
      <c r="CA89" s="21">
        <v>0</v>
      </c>
      <c r="CB89" s="21">
        <v>9.08</v>
      </c>
      <c r="CD89" s="21">
        <v>12.6</v>
      </c>
      <c r="CF89" s="21">
        <v>0</v>
      </c>
      <c r="CG89" s="21">
        <v>0</v>
      </c>
      <c r="CH89" s="21">
        <v>0</v>
      </c>
      <c r="CI89" s="21">
        <v>0</v>
      </c>
      <c r="CJ89" s="21">
        <v>0</v>
      </c>
      <c r="CK89" s="21">
        <v>0</v>
      </c>
      <c r="CL89" s="21">
        <v>0</v>
      </c>
      <c r="CM89" s="21">
        <v>0</v>
      </c>
      <c r="CN89" s="21">
        <v>0</v>
      </c>
      <c r="CO89" s="21">
        <v>0</v>
      </c>
      <c r="CP89" s="21">
        <v>0.45</v>
      </c>
    </row>
    <row r="90" spans="1:94" s="21" customFormat="1" x14ac:dyDescent="0.25">
      <c r="A90" s="21" t="str">
        <f>"20"</f>
        <v>20</v>
      </c>
      <c r="B90" s="22" t="s">
        <v>103</v>
      </c>
      <c r="C90" s="21" t="str">
        <f>"200"</f>
        <v>200</v>
      </c>
      <c r="D90" s="21">
        <v>0</v>
      </c>
      <c r="E90" s="21">
        <v>0</v>
      </c>
      <c r="F90" s="21">
        <v>0</v>
      </c>
      <c r="G90" s="21">
        <v>0</v>
      </c>
      <c r="H90" s="21">
        <v>6.77</v>
      </c>
      <c r="I90" s="23">
        <v>29.9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6.77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7.92</v>
      </c>
      <c r="V90" s="21">
        <v>0</v>
      </c>
      <c r="W90" s="21">
        <v>0.08</v>
      </c>
      <c r="X90" s="21">
        <v>0</v>
      </c>
      <c r="Y90" s="21">
        <v>0</v>
      </c>
      <c r="Z90" s="21">
        <v>0.01</v>
      </c>
      <c r="AA90" s="21">
        <v>0</v>
      </c>
      <c r="AB90" s="21">
        <v>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0</v>
      </c>
      <c r="AQ90" s="21">
        <v>0</v>
      </c>
      <c r="AR90" s="21">
        <v>0</v>
      </c>
      <c r="AS90" s="21">
        <v>0</v>
      </c>
      <c r="AT90" s="21">
        <v>0</v>
      </c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1">
        <v>0</v>
      </c>
      <c r="BH90" s="21">
        <v>0</v>
      </c>
      <c r="BI90" s="21">
        <v>0</v>
      </c>
      <c r="BJ90" s="21">
        <v>0</v>
      </c>
      <c r="BK90" s="21">
        <v>0</v>
      </c>
      <c r="BL90" s="21">
        <v>0</v>
      </c>
      <c r="BM90" s="21">
        <v>0</v>
      </c>
      <c r="BN90" s="21">
        <v>0</v>
      </c>
      <c r="BO90" s="21">
        <v>0</v>
      </c>
      <c r="BP90" s="21">
        <v>0</v>
      </c>
      <c r="BQ90" s="21">
        <v>0</v>
      </c>
      <c r="BR90" s="21">
        <v>0</v>
      </c>
      <c r="BS90" s="21">
        <v>0</v>
      </c>
      <c r="BT90" s="21">
        <v>0</v>
      </c>
      <c r="BU90" s="21">
        <v>0</v>
      </c>
      <c r="BV90" s="21">
        <v>0</v>
      </c>
      <c r="BW90" s="21">
        <v>0</v>
      </c>
      <c r="BX90" s="21">
        <v>0</v>
      </c>
      <c r="BY90" s="21">
        <v>0</v>
      </c>
      <c r="BZ90" s="21">
        <v>0</v>
      </c>
      <c r="CA90" s="21">
        <v>0</v>
      </c>
      <c r="CB90" s="21">
        <v>223.41</v>
      </c>
      <c r="CD90" s="21">
        <v>0</v>
      </c>
      <c r="CF90" s="21">
        <v>0</v>
      </c>
      <c r="CG90" s="21">
        <v>0</v>
      </c>
      <c r="CH90" s="21">
        <v>0</v>
      </c>
      <c r="CI90" s="21">
        <v>0</v>
      </c>
      <c r="CJ90" s="21">
        <v>0</v>
      </c>
      <c r="CK90" s="21">
        <v>0</v>
      </c>
      <c r="CL90" s="21">
        <v>0</v>
      </c>
      <c r="CM90" s="21">
        <v>0</v>
      </c>
      <c r="CN90" s="21">
        <v>0</v>
      </c>
      <c r="CO90" s="21">
        <v>0</v>
      </c>
      <c r="CP90" s="21">
        <v>0</v>
      </c>
    </row>
    <row r="91" spans="1:94" s="21" customFormat="1" x14ac:dyDescent="0.25">
      <c r="A91" s="21" t="str">
        <f>"-"</f>
        <v>-</v>
      </c>
      <c r="B91" s="22" t="s">
        <v>96</v>
      </c>
      <c r="C91" s="21" t="str">
        <f>"50"</f>
        <v>50</v>
      </c>
      <c r="D91" s="21">
        <v>3.3</v>
      </c>
      <c r="E91" s="21">
        <v>0</v>
      </c>
      <c r="F91" s="21">
        <v>0.6</v>
      </c>
      <c r="G91" s="21">
        <v>0.6</v>
      </c>
      <c r="H91" s="21">
        <v>20.85</v>
      </c>
      <c r="I91" s="23">
        <v>96.69</v>
      </c>
      <c r="J91" s="21">
        <v>0.1</v>
      </c>
      <c r="K91" s="21">
        <v>0</v>
      </c>
      <c r="L91" s="21">
        <v>0</v>
      </c>
      <c r="M91" s="21">
        <v>0</v>
      </c>
      <c r="N91" s="21">
        <v>0.6</v>
      </c>
      <c r="O91" s="21">
        <v>16.100000000000001</v>
      </c>
      <c r="P91" s="21">
        <v>4.1500000000000004</v>
      </c>
      <c r="Q91" s="21">
        <v>0</v>
      </c>
      <c r="R91" s="21">
        <v>0</v>
      </c>
      <c r="S91" s="21">
        <v>0.5</v>
      </c>
      <c r="T91" s="21">
        <v>1.25</v>
      </c>
      <c r="U91" s="21">
        <v>305</v>
      </c>
      <c r="V91" s="21">
        <v>122.5</v>
      </c>
      <c r="W91" s="21">
        <v>17.5</v>
      </c>
      <c r="X91" s="21">
        <v>23.5</v>
      </c>
      <c r="Y91" s="21">
        <v>79</v>
      </c>
      <c r="Z91" s="21">
        <v>1.95</v>
      </c>
      <c r="AA91" s="21">
        <v>0</v>
      </c>
      <c r="AB91" s="21">
        <v>2.5</v>
      </c>
      <c r="AC91" s="21">
        <v>0.5</v>
      </c>
      <c r="AD91" s="21">
        <v>0.7</v>
      </c>
      <c r="AE91" s="21">
        <v>0.09</v>
      </c>
      <c r="AF91" s="21">
        <v>0.04</v>
      </c>
      <c r="AG91" s="21">
        <v>0.35</v>
      </c>
      <c r="AH91" s="21">
        <v>1</v>
      </c>
      <c r="AI91" s="21">
        <v>0</v>
      </c>
      <c r="AJ91" s="21">
        <v>0</v>
      </c>
      <c r="AK91" s="21">
        <v>0</v>
      </c>
      <c r="AL91" s="21">
        <v>0</v>
      </c>
      <c r="AM91" s="21">
        <v>213.5</v>
      </c>
      <c r="AN91" s="21">
        <v>111.5</v>
      </c>
      <c r="AO91" s="21">
        <v>46.5</v>
      </c>
      <c r="AP91" s="21">
        <v>99</v>
      </c>
      <c r="AQ91" s="21">
        <v>40</v>
      </c>
      <c r="AR91" s="21">
        <v>185.5</v>
      </c>
      <c r="AS91" s="21">
        <v>148.5</v>
      </c>
      <c r="AT91" s="21">
        <v>145.5</v>
      </c>
      <c r="AU91" s="21">
        <v>232</v>
      </c>
      <c r="AV91" s="21">
        <v>62</v>
      </c>
      <c r="AW91" s="21">
        <v>155</v>
      </c>
      <c r="AX91" s="21">
        <v>764.5</v>
      </c>
      <c r="AY91" s="21">
        <v>0</v>
      </c>
      <c r="AZ91" s="21">
        <v>263</v>
      </c>
      <c r="BA91" s="21">
        <v>145.5</v>
      </c>
      <c r="BB91" s="21">
        <v>90</v>
      </c>
      <c r="BC91" s="21">
        <v>65</v>
      </c>
      <c r="BD91" s="21">
        <v>0</v>
      </c>
      <c r="BE91" s="21">
        <v>0</v>
      </c>
      <c r="BF91" s="21">
        <v>0</v>
      </c>
      <c r="BG91" s="21">
        <v>0</v>
      </c>
      <c r="BH91" s="21">
        <v>0</v>
      </c>
      <c r="BI91" s="21">
        <v>0</v>
      </c>
      <c r="BJ91" s="21">
        <v>0</v>
      </c>
      <c r="BK91" s="21">
        <v>7.0000000000000007E-2</v>
      </c>
      <c r="BL91" s="21">
        <v>0</v>
      </c>
      <c r="BM91" s="21">
        <v>0.01</v>
      </c>
      <c r="BN91" s="21">
        <v>0.01</v>
      </c>
      <c r="BO91" s="21">
        <v>0</v>
      </c>
      <c r="BP91" s="21">
        <v>0</v>
      </c>
      <c r="BQ91" s="21">
        <v>0</v>
      </c>
      <c r="BR91" s="21">
        <v>0.01</v>
      </c>
      <c r="BS91" s="21">
        <v>0.06</v>
      </c>
      <c r="BT91" s="21">
        <v>0</v>
      </c>
      <c r="BU91" s="21">
        <v>0</v>
      </c>
      <c r="BV91" s="21">
        <v>0.24</v>
      </c>
      <c r="BW91" s="21">
        <v>0.04</v>
      </c>
      <c r="BX91" s="21">
        <v>0</v>
      </c>
      <c r="BY91" s="21">
        <v>0</v>
      </c>
      <c r="BZ91" s="21">
        <v>0</v>
      </c>
      <c r="CA91" s="21">
        <v>0</v>
      </c>
      <c r="CB91" s="21">
        <v>23.5</v>
      </c>
      <c r="CD91" s="21">
        <v>0.42</v>
      </c>
      <c r="CF91" s="21">
        <v>0</v>
      </c>
      <c r="CG91" s="21">
        <v>0</v>
      </c>
      <c r="CH91" s="21">
        <v>0</v>
      </c>
      <c r="CI91" s="21">
        <v>0</v>
      </c>
      <c r="CJ91" s="21">
        <v>0</v>
      </c>
      <c r="CK91" s="21">
        <v>0</v>
      </c>
      <c r="CL91" s="21">
        <v>0</v>
      </c>
      <c r="CM91" s="21">
        <v>0</v>
      </c>
      <c r="CN91" s="21">
        <v>0</v>
      </c>
      <c r="CO91" s="21">
        <v>0</v>
      </c>
      <c r="CP91" s="21">
        <v>0</v>
      </c>
    </row>
    <row r="92" spans="1:94" s="31" customFormat="1" x14ac:dyDescent="0.25">
      <c r="A92" s="31" t="str">
        <f>"-"</f>
        <v>-</v>
      </c>
      <c r="B92" s="32" t="s">
        <v>97</v>
      </c>
      <c r="C92" s="31" t="str">
        <f>"62"</f>
        <v>62</v>
      </c>
      <c r="D92" s="31">
        <v>4.0999999999999996</v>
      </c>
      <c r="E92" s="31">
        <v>0</v>
      </c>
      <c r="F92" s="31">
        <v>0.41</v>
      </c>
      <c r="G92" s="31">
        <v>0.41</v>
      </c>
      <c r="H92" s="31">
        <v>29.08</v>
      </c>
      <c r="I92" s="33">
        <v>138.81861999999998</v>
      </c>
      <c r="J92" s="31">
        <v>0</v>
      </c>
      <c r="K92" s="31">
        <v>0</v>
      </c>
      <c r="L92" s="31">
        <v>0</v>
      </c>
      <c r="M92" s="31">
        <v>0</v>
      </c>
      <c r="N92" s="31">
        <v>0.68</v>
      </c>
      <c r="O92" s="31">
        <v>28.27</v>
      </c>
      <c r="P92" s="31">
        <v>0.12</v>
      </c>
      <c r="Q92" s="31">
        <v>0</v>
      </c>
      <c r="R92" s="31">
        <v>0</v>
      </c>
      <c r="S92" s="31">
        <v>0</v>
      </c>
      <c r="T92" s="31">
        <v>1.1200000000000001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315.55</v>
      </c>
      <c r="AN92" s="31">
        <v>104.64</v>
      </c>
      <c r="AO92" s="31">
        <v>62.03</v>
      </c>
      <c r="AP92" s="31">
        <v>124.06</v>
      </c>
      <c r="AQ92" s="31">
        <v>46.93</v>
      </c>
      <c r="AR92" s="31">
        <v>224.39</v>
      </c>
      <c r="AS92" s="31">
        <v>139.16999999999999</v>
      </c>
      <c r="AT92" s="31">
        <v>194.18</v>
      </c>
      <c r="AU92" s="31">
        <v>160.19999999999999</v>
      </c>
      <c r="AV92" s="31">
        <v>84.15</v>
      </c>
      <c r="AW92" s="31">
        <v>148.87</v>
      </c>
      <c r="AX92" s="31">
        <v>1244.94</v>
      </c>
      <c r="AY92" s="31">
        <v>0</v>
      </c>
      <c r="AZ92" s="31">
        <v>405.63</v>
      </c>
      <c r="BA92" s="31">
        <v>176.38</v>
      </c>
      <c r="BB92" s="31">
        <v>117.05</v>
      </c>
      <c r="BC92" s="31">
        <v>92.78</v>
      </c>
      <c r="BD92" s="31">
        <v>0</v>
      </c>
      <c r="BE92" s="31">
        <v>0</v>
      </c>
      <c r="BF92" s="31">
        <v>0</v>
      </c>
      <c r="BG92" s="31">
        <v>0</v>
      </c>
      <c r="BH92" s="31">
        <v>0</v>
      </c>
      <c r="BI92" s="31">
        <v>0</v>
      </c>
      <c r="BJ92" s="31">
        <v>0</v>
      </c>
      <c r="BK92" s="31">
        <v>0.05</v>
      </c>
      <c r="BL92" s="31">
        <v>0</v>
      </c>
      <c r="BM92" s="31">
        <v>0</v>
      </c>
      <c r="BN92" s="31">
        <v>0</v>
      </c>
      <c r="BO92" s="31">
        <v>0</v>
      </c>
      <c r="BP92" s="31">
        <v>0</v>
      </c>
      <c r="BQ92" s="31">
        <v>0</v>
      </c>
      <c r="BR92" s="31">
        <v>0</v>
      </c>
      <c r="BS92" s="31">
        <v>0.04</v>
      </c>
      <c r="BT92" s="31">
        <v>0</v>
      </c>
      <c r="BU92" s="31">
        <v>0</v>
      </c>
      <c r="BV92" s="31">
        <v>0.17</v>
      </c>
      <c r="BW92" s="31">
        <v>0.01</v>
      </c>
      <c r="BX92" s="31">
        <v>0</v>
      </c>
      <c r="BY92" s="31">
        <v>0</v>
      </c>
      <c r="BZ92" s="31">
        <v>0</v>
      </c>
      <c r="CA92" s="31">
        <v>0</v>
      </c>
      <c r="CB92" s="31">
        <v>24.24</v>
      </c>
      <c r="CD92" s="31">
        <v>0</v>
      </c>
      <c r="CF92" s="31">
        <v>0</v>
      </c>
      <c r="CG92" s="31">
        <v>0</v>
      </c>
      <c r="CH92" s="31">
        <v>0</v>
      </c>
      <c r="CI92" s="31">
        <v>0</v>
      </c>
      <c r="CJ92" s="31">
        <v>0</v>
      </c>
      <c r="CK92" s="31">
        <v>0</v>
      </c>
      <c r="CL92" s="31">
        <v>0</v>
      </c>
      <c r="CM92" s="31">
        <v>0</v>
      </c>
      <c r="CN92" s="31">
        <v>0</v>
      </c>
      <c r="CO92" s="31">
        <v>0</v>
      </c>
      <c r="CP92" s="31">
        <v>0</v>
      </c>
    </row>
    <row r="93" spans="1:94" s="34" customFormat="1" x14ac:dyDescent="0.25">
      <c r="B93" s="35" t="s">
        <v>98</v>
      </c>
      <c r="C93" s="34">
        <f>C92+C91+C90+C89+C88+C87</f>
        <v>842</v>
      </c>
      <c r="D93" s="29">
        <f>SUM(D87:D92)</f>
        <v>34.299999999999997</v>
      </c>
      <c r="E93" s="29">
        <f t="shared" ref="E93" si="406">SUM(E87:E92)</f>
        <v>0.04</v>
      </c>
      <c r="F93" s="29">
        <f t="shared" ref="F93" si="407">SUM(F87:F92)</f>
        <v>27.6</v>
      </c>
      <c r="G93" s="29">
        <f t="shared" ref="G93" si="408">SUM(G87:G92)</f>
        <v>16.25</v>
      </c>
      <c r="H93" s="29">
        <f t="shared" ref="H93" si="409">SUM(H87:H92)</f>
        <v>116.08</v>
      </c>
      <c r="I93" s="29">
        <f t="shared" ref="I93" si="410">SUM(I87:I92)</f>
        <v>813.90430257999992</v>
      </c>
      <c r="J93" s="29">
        <f t="shared" ref="J93" si="411">SUM(J87:J92)</f>
        <v>3.7600000000000002</v>
      </c>
      <c r="K93" s="29">
        <f t="shared" ref="K93" si="412">SUM(K87:K92)</f>
        <v>4.9799999999999995</v>
      </c>
      <c r="L93" s="29">
        <f t="shared" ref="L93" si="413">SUM(L87:L92)</f>
        <v>0</v>
      </c>
      <c r="M93" s="29">
        <f t="shared" ref="M93" si="414">SUM(M87:M92)</f>
        <v>0</v>
      </c>
      <c r="N93" s="29">
        <f t="shared" ref="N93" si="415">SUM(N87:N92)</f>
        <v>9.36</v>
      </c>
      <c r="O93" s="29">
        <f t="shared" ref="O93" si="416">SUM(O87:O92)</f>
        <v>94.89</v>
      </c>
      <c r="P93" s="29">
        <f t="shared" ref="P93" si="417">SUM(P87:P92)</f>
        <v>8.94</v>
      </c>
      <c r="Q93" s="29">
        <f t="shared" ref="Q93" si="418">SUM(Q87:Q92)</f>
        <v>0</v>
      </c>
      <c r="R93" s="29">
        <f t="shared" ref="R93" si="419">SUM(R87:R92)</f>
        <v>0</v>
      </c>
      <c r="S93" s="29">
        <f t="shared" ref="S93" si="420">SUM(S87:S92)</f>
        <v>1.0900000000000001</v>
      </c>
      <c r="T93" s="29">
        <f t="shared" ref="T93" si="421">SUM(T87:T92)</f>
        <v>6</v>
      </c>
      <c r="U93" s="29">
        <f t="shared" ref="U93" si="422">SUM(U87:U92)</f>
        <v>699.93000000000006</v>
      </c>
      <c r="V93" s="29">
        <f t="shared" ref="V93" si="423">SUM(V87:V92)</f>
        <v>621.20000000000005</v>
      </c>
      <c r="W93" s="29">
        <f t="shared" ref="W93" si="424">SUM(W87:W92)</f>
        <v>76.77</v>
      </c>
      <c r="X93" s="29">
        <f t="shared" ref="X93" si="425">SUM(X87:X92)</f>
        <v>59.36</v>
      </c>
      <c r="Y93" s="29">
        <f t="shared" ref="Y93" si="426">SUM(Y87:Y92)</f>
        <v>188.22</v>
      </c>
      <c r="Z93" s="29">
        <f t="shared" ref="Z93" si="427">SUM(Z87:Z92)</f>
        <v>3.87</v>
      </c>
      <c r="AA93" s="29">
        <f t="shared" ref="AA93" si="428">SUM(AA87:AA92)</f>
        <v>13.8</v>
      </c>
      <c r="AB93" s="29">
        <f t="shared" ref="AB93" si="429">SUM(AB87:AB92)</f>
        <v>1584.1</v>
      </c>
      <c r="AC93" s="29">
        <f t="shared" ref="AC93" si="430">SUM(AC87:AC92)</f>
        <v>352.73</v>
      </c>
      <c r="AD93" s="29">
        <f t="shared" ref="AD93" si="431">SUM(AD87:AD92)</f>
        <v>5.3</v>
      </c>
      <c r="AE93" s="29">
        <f t="shared" ref="AE93" si="432">SUM(AE87:AE92)</f>
        <v>0.23</v>
      </c>
      <c r="AF93" s="29">
        <f t="shared" ref="AF93" si="433">SUM(AF87:AF92)</f>
        <v>0.12</v>
      </c>
      <c r="AG93" s="29">
        <f t="shared" ref="AG93" si="434">SUM(AG87:AG92)</f>
        <v>1.81</v>
      </c>
      <c r="AH93" s="29">
        <f t="shared" ref="AH93" si="435">SUM(AH87:AH92)</f>
        <v>4.3600000000000003</v>
      </c>
      <c r="AI93" s="29">
        <f t="shared" ref="AI93" si="436">SUM(AI87:AI92)</f>
        <v>15.709999999999999</v>
      </c>
      <c r="AJ93" s="34">
        <v>0</v>
      </c>
      <c r="AK93" s="34">
        <v>19.489999999999998</v>
      </c>
      <c r="AL93" s="34">
        <v>17.91</v>
      </c>
      <c r="AM93" s="34">
        <v>1136.74</v>
      </c>
      <c r="AN93" s="34">
        <v>494.96</v>
      </c>
      <c r="AO93" s="34">
        <v>235.02</v>
      </c>
      <c r="AP93" s="34">
        <v>496.27</v>
      </c>
      <c r="AQ93" s="34">
        <v>171.83</v>
      </c>
      <c r="AR93" s="34">
        <v>801.12</v>
      </c>
      <c r="AS93" s="34">
        <v>586.73</v>
      </c>
      <c r="AT93" s="34">
        <v>733.6</v>
      </c>
      <c r="AU93" s="34">
        <v>982.34</v>
      </c>
      <c r="AV93" s="34">
        <v>304.13</v>
      </c>
      <c r="AW93" s="34">
        <v>591.92999999999995</v>
      </c>
      <c r="AX93" s="34">
        <v>4365.25</v>
      </c>
      <c r="AY93" s="34">
        <v>0</v>
      </c>
      <c r="AZ93" s="34">
        <v>1352.27</v>
      </c>
      <c r="BA93" s="34">
        <v>726.13</v>
      </c>
      <c r="BB93" s="34">
        <v>438.19</v>
      </c>
      <c r="BC93" s="34">
        <v>309.72000000000003</v>
      </c>
      <c r="BD93" s="34">
        <v>0.11</v>
      </c>
      <c r="BE93" s="34">
        <v>0.05</v>
      </c>
      <c r="BF93" s="34">
        <v>0.03</v>
      </c>
      <c r="BG93" s="34">
        <v>0.06</v>
      </c>
      <c r="BH93" s="34">
        <v>7.0000000000000007E-2</v>
      </c>
      <c r="BI93" s="34">
        <v>0.32</v>
      </c>
      <c r="BJ93" s="34">
        <v>0</v>
      </c>
      <c r="BK93" s="34">
        <v>1.89</v>
      </c>
      <c r="BL93" s="34">
        <v>0</v>
      </c>
      <c r="BM93" s="34">
        <v>0.8</v>
      </c>
      <c r="BN93" s="34">
        <v>0.05</v>
      </c>
      <c r="BO93" s="34">
        <v>0.09</v>
      </c>
      <c r="BP93" s="34">
        <v>0</v>
      </c>
      <c r="BQ93" s="34">
        <v>0.06</v>
      </c>
      <c r="BR93" s="34">
        <v>0.11</v>
      </c>
      <c r="BS93" s="34">
        <v>3.82</v>
      </c>
      <c r="BT93" s="34">
        <v>0</v>
      </c>
      <c r="BU93" s="34">
        <v>0</v>
      </c>
      <c r="BV93" s="34">
        <v>8.65</v>
      </c>
      <c r="BW93" s="34">
        <v>0.06</v>
      </c>
      <c r="BX93" s="34">
        <v>0</v>
      </c>
      <c r="BY93" s="34">
        <v>0</v>
      </c>
      <c r="BZ93" s="34">
        <v>0</v>
      </c>
      <c r="CA93" s="34">
        <v>0</v>
      </c>
      <c r="CB93" s="34">
        <v>745.83</v>
      </c>
      <c r="CC93" s="34">
        <f>$I$93/$I$94*100</f>
        <v>100</v>
      </c>
      <c r="CD93" s="34">
        <v>279.87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  <c r="CK93" s="34">
        <v>0</v>
      </c>
      <c r="CL93" s="34">
        <v>0</v>
      </c>
      <c r="CM93" s="34">
        <v>0</v>
      </c>
      <c r="CN93" s="34">
        <v>0</v>
      </c>
      <c r="CO93" s="34">
        <v>3</v>
      </c>
      <c r="CP93" s="34">
        <v>1.45</v>
      </c>
    </row>
    <row r="94" spans="1:94" s="34" customFormat="1" x14ac:dyDescent="0.25">
      <c r="B94" s="35" t="s">
        <v>89</v>
      </c>
      <c r="D94" s="29">
        <f>D93</f>
        <v>34.299999999999997</v>
      </c>
      <c r="E94" s="29">
        <f t="shared" ref="E94" si="437">E93</f>
        <v>0.04</v>
      </c>
      <c r="F94" s="29">
        <f t="shared" ref="F94" si="438">F93</f>
        <v>27.6</v>
      </c>
      <c r="G94" s="29">
        <f t="shared" ref="G94" si="439">G93</f>
        <v>16.25</v>
      </c>
      <c r="H94" s="29">
        <f t="shared" ref="H94" si="440">H93</f>
        <v>116.08</v>
      </c>
      <c r="I94" s="29">
        <f t="shared" ref="I94" si="441">I93</f>
        <v>813.90430257999992</v>
      </c>
      <c r="J94" s="29">
        <f t="shared" ref="J94" si="442">J93</f>
        <v>3.7600000000000002</v>
      </c>
      <c r="K94" s="29">
        <f t="shared" ref="K94" si="443">K93</f>
        <v>4.9799999999999995</v>
      </c>
      <c r="L94" s="29">
        <f t="shared" ref="L94" si="444">L93</f>
        <v>0</v>
      </c>
      <c r="M94" s="29">
        <f t="shared" ref="M94" si="445">M93</f>
        <v>0</v>
      </c>
      <c r="N94" s="29">
        <f t="shared" ref="N94" si="446">N93</f>
        <v>9.36</v>
      </c>
      <c r="O94" s="29">
        <f t="shared" ref="O94" si="447">O93</f>
        <v>94.89</v>
      </c>
      <c r="P94" s="29">
        <f t="shared" ref="P94" si="448">P93</f>
        <v>8.94</v>
      </c>
      <c r="Q94" s="29">
        <f t="shared" ref="Q94" si="449">Q93</f>
        <v>0</v>
      </c>
      <c r="R94" s="29">
        <f t="shared" ref="R94" si="450">R93</f>
        <v>0</v>
      </c>
      <c r="S94" s="29">
        <f t="shared" ref="S94" si="451">S93</f>
        <v>1.0900000000000001</v>
      </c>
      <c r="T94" s="29">
        <f t="shared" ref="T94" si="452">T93</f>
        <v>6</v>
      </c>
      <c r="U94" s="29">
        <f t="shared" ref="U94" si="453">U93</f>
        <v>699.93000000000006</v>
      </c>
      <c r="V94" s="29">
        <f t="shared" ref="V94" si="454">V93</f>
        <v>621.20000000000005</v>
      </c>
      <c r="W94" s="29">
        <f t="shared" ref="W94" si="455">W93</f>
        <v>76.77</v>
      </c>
      <c r="X94" s="29">
        <f t="shared" ref="X94" si="456">X93</f>
        <v>59.36</v>
      </c>
      <c r="Y94" s="29">
        <f t="shared" ref="Y94" si="457">Y93</f>
        <v>188.22</v>
      </c>
      <c r="Z94" s="29">
        <f t="shared" ref="Z94" si="458">Z93</f>
        <v>3.87</v>
      </c>
      <c r="AA94" s="29">
        <f t="shared" ref="AA94" si="459">AA93</f>
        <v>13.8</v>
      </c>
      <c r="AB94" s="29">
        <f t="shared" ref="AB94" si="460">AB93</f>
        <v>1584.1</v>
      </c>
      <c r="AC94" s="29">
        <f t="shared" ref="AC94" si="461">AC93</f>
        <v>352.73</v>
      </c>
      <c r="AD94" s="29">
        <f t="shared" ref="AD94" si="462">AD93</f>
        <v>5.3</v>
      </c>
      <c r="AE94" s="29">
        <f t="shared" ref="AE94" si="463">AE93</f>
        <v>0.23</v>
      </c>
      <c r="AF94" s="29">
        <f t="shared" ref="AF94" si="464">AF93</f>
        <v>0.12</v>
      </c>
      <c r="AG94" s="29">
        <f t="shared" ref="AG94" si="465">AG93</f>
        <v>1.81</v>
      </c>
      <c r="AH94" s="29">
        <f t="shared" ref="AH94" si="466">AH93</f>
        <v>4.3600000000000003</v>
      </c>
      <c r="AI94" s="29">
        <f t="shared" ref="AI94" si="467">AI93</f>
        <v>15.709999999999999</v>
      </c>
      <c r="AJ94" s="34">
        <v>0</v>
      </c>
      <c r="AK94" s="34">
        <v>19.489999999999998</v>
      </c>
      <c r="AL94" s="34">
        <v>17.91</v>
      </c>
      <c r="AM94" s="34">
        <v>1136.74</v>
      </c>
      <c r="AN94" s="34">
        <v>494.96</v>
      </c>
      <c r="AO94" s="34">
        <v>235.02</v>
      </c>
      <c r="AP94" s="34">
        <v>496.27</v>
      </c>
      <c r="AQ94" s="34">
        <v>171.83</v>
      </c>
      <c r="AR94" s="34">
        <v>801.12</v>
      </c>
      <c r="AS94" s="34">
        <v>586.73</v>
      </c>
      <c r="AT94" s="34">
        <v>733.6</v>
      </c>
      <c r="AU94" s="34">
        <v>982.34</v>
      </c>
      <c r="AV94" s="34">
        <v>304.13</v>
      </c>
      <c r="AW94" s="34">
        <v>591.92999999999995</v>
      </c>
      <c r="AX94" s="34">
        <v>4365.25</v>
      </c>
      <c r="AY94" s="34">
        <v>0</v>
      </c>
      <c r="AZ94" s="34">
        <v>1352.27</v>
      </c>
      <c r="BA94" s="34">
        <v>726.13</v>
      </c>
      <c r="BB94" s="34">
        <v>438.19</v>
      </c>
      <c r="BC94" s="34">
        <v>309.72000000000003</v>
      </c>
      <c r="BD94" s="34">
        <v>0.11</v>
      </c>
      <c r="BE94" s="34">
        <v>0.05</v>
      </c>
      <c r="BF94" s="34">
        <v>0.03</v>
      </c>
      <c r="BG94" s="34">
        <v>0.06</v>
      </c>
      <c r="BH94" s="34">
        <v>7.0000000000000007E-2</v>
      </c>
      <c r="BI94" s="34">
        <v>0.32</v>
      </c>
      <c r="BJ94" s="34">
        <v>0</v>
      </c>
      <c r="BK94" s="34">
        <v>1.89</v>
      </c>
      <c r="BL94" s="34">
        <v>0</v>
      </c>
      <c r="BM94" s="34">
        <v>0.8</v>
      </c>
      <c r="BN94" s="34">
        <v>0.05</v>
      </c>
      <c r="BO94" s="34">
        <v>0.09</v>
      </c>
      <c r="BP94" s="34">
        <v>0</v>
      </c>
      <c r="BQ94" s="34">
        <v>0.06</v>
      </c>
      <c r="BR94" s="34">
        <v>0.11</v>
      </c>
      <c r="BS94" s="34">
        <v>3.82</v>
      </c>
      <c r="BT94" s="34">
        <v>0</v>
      </c>
      <c r="BU94" s="34">
        <v>0</v>
      </c>
      <c r="BV94" s="34">
        <v>8.65</v>
      </c>
      <c r="BW94" s="34">
        <v>0.06</v>
      </c>
      <c r="BX94" s="34">
        <v>0</v>
      </c>
      <c r="BY94" s="34">
        <v>0</v>
      </c>
      <c r="BZ94" s="34">
        <v>0</v>
      </c>
      <c r="CA94" s="34">
        <v>0</v>
      </c>
      <c r="CB94" s="34">
        <v>745.83</v>
      </c>
      <c r="CD94" s="34">
        <v>279.87</v>
      </c>
      <c r="CF94" s="34">
        <v>0</v>
      </c>
      <c r="CG94" s="34">
        <v>0</v>
      </c>
      <c r="CH94" s="34">
        <v>0</v>
      </c>
      <c r="CI94" s="34">
        <v>0</v>
      </c>
      <c r="CJ94" s="34">
        <v>0</v>
      </c>
      <c r="CK94" s="34">
        <v>0</v>
      </c>
      <c r="CL94" s="34">
        <v>0</v>
      </c>
      <c r="CM94" s="34">
        <v>0</v>
      </c>
      <c r="CN94" s="34">
        <v>0</v>
      </c>
      <c r="CO94" s="34">
        <v>3</v>
      </c>
      <c r="CP94" s="34">
        <v>1.45</v>
      </c>
    </row>
    <row r="95" spans="1:94" x14ac:dyDescent="0.25">
      <c r="B95" s="30" t="s">
        <v>125</v>
      </c>
    </row>
    <row r="96" spans="1:94" x14ac:dyDescent="0.25">
      <c r="B96" s="30" t="s">
        <v>91</v>
      </c>
    </row>
    <row r="97" spans="1:94" s="21" customFormat="1" ht="31.5" x14ac:dyDescent="0.25">
      <c r="A97" s="21" t="str">
        <f>"39/2"</f>
        <v>39/2</v>
      </c>
      <c r="B97" s="22" t="s">
        <v>166</v>
      </c>
      <c r="C97" s="21" t="str">
        <f>"265"</f>
        <v>265</v>
      </c>
      <c r="D97" s="21">
        <v>5.29</v>
      </c>
      <c r="E97" s="21">
        <v>3.77</v>
      </c>
      <c r="F97" s="21">
        <v>8.5299999999999994</v>
      </c>
      <c r="G97" s="21">
        <v>5.18</v>
      </c>
      <c r="H97" s="21">
        <v>14.75</v>
      </c>
      <c r="I97" s="23">
        <v>141.94</v>
      </c>
      <c r="J97" s="21">
        <v>0.7</v>
      </c>
      <c r="K97" s="21">
        <v>3.25</v>
      </c>
      <c r="L97" s="21">
        <v>0</v>
      </c>
      <c r="M97" s="21">
        <v>0</v>
      </c>
      <c r="N97" s="21">
        <v>2.5499999999999998</v>
      </c>
      <c r="O97" s="21">
        <v>7.35</v>
      </c>
      <c r="P97" s="21">
        <v>1.85</v>
      </c>
      <c r="Q97" s="21">
        <v>0</v>
      </c>
      <c r="R97" s="21">
        <v>0</v>
      </c>
      <c r="S97" s="21">
        <v>0.17</v>
      </c>
      <c r="T97" s="21">
        <v>1.4</v>
      </c>
      <c r="U97" s="21">
        <v>197.17</v>
      </c>
      <c r="V97" s="21">
        <v>371.79</v>
      </c>
      <c r="W97" s="21">
        <v>28.04</v>
      </c>
      <c r="X97" s="21">
        <v>24.51</v>
      </c>
      <c r="Y97" s="21">
        <v>76.33</v>
      </c>
      <c r="Z97" s="21">
        <v>1.1100000000000001</v>
      </c>
      <c r="AA97" s="21">
        <v>8.69</v>
      </c>
      <c r="AB97" s="21">
        <v>1269</v>
      </c>
      <c r="AC97" s="21">
        <v>249.8</v>
      </c>
      <c r="AD97" s="21">
        <v>2.38</v>
      </c>
      <c r="AE97" s="21">
        <v>0.09</v>
      </c>
      <c r="AF97" s="21">
        <v>0.08</v>
      </c>
      <c r="AG97" s="21">
        <v>0.75</v>
      </c>
      <c r="AH97" s="21">
        <v>1.25</v>
      </c>
      <c r="AI97" s="21">
        <v>6.37</v>
      </c>
      <c r="AJ97" s="21">
        <v>0</v>
      </c>
      <c r="AK97" s="21">
        <v>0</v>
      </c>
      <c r="AL97" s="21">
        <v>0</v>
      </c>
      <c r="AM97" s="21">
        <v>29.25</v>
      </c>
      <c r="AN97" s="21">
        <v>33.5</v>
      </c>
      <c r="AO97" s="21">
        <v>5.87</v>
      </c>
      <c r="AP97" s="21">
        <v>23.05</v>
      </c>
      <c r="AQ97" s="21">
        <v>10.66</v>
      </c>
      <c r="AR97" s="21">
        <v>23.43</v>
      </c>
      <c r="AS97" s="21">
        <v>33.6</v>
      </c>
      <c r="AT97" s="21">
        <v>82.84</v>
      </c>
      <c r="AU97" s="21">
        <v>48.86</v>
      </c>
      <c r="AV97" s="21">
        <v>8.39</v>
      </c>
      <c r="AW97" s="21">
        <v>23.22</v>
      </c>
      <c r="AX97" s="21">
        <v>133.15</v>
      </c>
      <c r="AY97" s="21">
        <v>0</v>
      </c>
      <c r="AZ97" s="21">
        <v>17.940000000000001</v>
      </c>
      <c r="BA97" s="21">
        <v>16.79</v>
      </c>
      <c r="BB97" s="21">
        <v>16.64</v>
      </c>
      <c r="BC97" s="21">
        <v>7.67</v>
      </c>
      <c r="BD97" s="21">
        <v>0</v>
      </c>
      <c r="BE97" s="21">
        <v>0</v>
      </c>
      <c r="BF97" s="21">
        <v>0</v>
      </c>
      <c r="BG97" s="21">
        <v>0</v>
      </c>
      <c r="BH97" s="21">
        <v>0</v>
      </c>
      <c r="BI97" s="21">
        <v>0</v>
      </c>
      <c r="BJ97" s="21">
        <v>0</v>
      </c>
      <c r="BK97" s="21">
        <v>0.34</v>
      </c>
      <c r="BL97" s="21">
        <v>0</v>
      </c>
      <c r="BM97" s="21">
        <v>0.21</v>
      </c>
      <c r="BN97" s="21">
        <v>0.01</v>
      </c>
      <c r="BO97" s="21">
        <v>0.03</v>
      </c>
      <c r="BP97" s="21">
        <v>0</v>
      </c>
      <c r="BQ97" s="21">
        <v>0</v>
      </c>
      <c r="BR97" s="21">
        <v>0</v>
      </c>
      <c r="BS97" s="21">
        <v>1.24</v>
      </c>
      <c r="BT97" s="21">
        <v>0</v>
      </c>
      <c r="BU97" s="21">
        <v>0</v>
      </c>
      <c r="BV97" s="21">
        <v>2.94</v>
      </c>
      <c r="BW97" s="21">
        <v>0</v>
      </c>
      <c r="BX97" s="21">
        <v>0</v>
      </c>
      <c r="BY97" s="21">
        <v>0</v>
      </c>
      <c r="BZ97" s="21">
        <v>0</v>
      </c>
      <c r="CA97" s="21">
        <v>0</v>
      </c>
      <c r="CB97" s="21">
        <v>263.08999999999997</v>
      </c>
      <c r="CD97" s="21">
        <v>211.5</v>
      </c>
      <c r="CF97" s="21">
        <v>0</v>
      </c>
      <c r="CG97" s="21">
        <v>0</v>
      </c>
      <c r="CH97" s="21">
        <v>0</v>
      </c>
      <c r="CI97" s="21">
        <v>0</v>
      </c>
      <c r="CJ97" s="21">
        <v>0</v>
      </c>
      <c r="CK97" s="21">
        <v>0</v>
      </c>
      <c r="CL97" s="21">
        <v>0</v>
      </c>
      <c r="CM97" s="21">
        <v>0</v>
      </c>
      <c r="CN97" s="21">
        <v>0</v>
      </c>
      <c r="CO97" s="21">
        <v>0</v>
      </c>
      <c r="CP97" s="21">
        <v>0.5</v>
      </c>
    </row>
    <row r="98" spans="1:94" s="21" customFormat="1" x14ac:dyDescent="0.25">
      <c r="A98" s="21" t="str">
        <f>"12/8"</f>
        <v>12/8</v>
      </c>
      <c r="B98" s="22" t="s">
        <v>93</v>
      </c>
      <c r="C98" s="21" t="str">
        <f>"100"</f>
        <v>100</v>
      </c>
      <c r="D98" s="21">
        <v>12.38</v>
      </c>
      <c r="E98" s="21">
        <v>10.91</v>
      </c>
      <c r="F98" s="21">
        <v>32.64</v>
      </c>
      <c r="G98" s="21">
        <v>0.09</v>
      </c>
      <c r="H98" s="21">
        <v>7.59</v>
      </c>
      <c r="I98" s="23">
        <v>363.66699999999992</v>
      </c>
      <c r="J98" s="21">
        <v>11.81</v>
      </c>
      <c r="K98" s="21">
        <v>0.11</v>
      </c>
      <c r="L98" s="21">
        <v>0</v>
      </c>
      <c r="M98" s="21">
        <v>0</v>
      </c>
      <c r="N98" s="21">
        <v>1.33</v>
      </c>
      <c r="O98" s="21">
        <v>3.41</v>
      </c>
      <c r="P98" s="21">
        <v>0.63</v>
      </c>
      <c r="Q98" s="21">
        <v>0</v>
      </c>
      <c r="R98" s="21">
        <v>0</v>
      </c>
      <c r="S98" s="21">
        <v>0.03</v>
      </c>
      <c r="T98" s="21">
        <v>1.46</v>
      </c>
      <c r="U98" s="21">
        <v>413.25</v>
      </c>
      <c r="V98" s="21">
        <v>248.8</v>
      </c>
      <c r="W98" s="21">
        <v>13.48</v>
      </c>
      <c r="X98" s="21">
        <v>21.1</v>
      </c>
      <c r="Y98" s="21">
        <v>138.77000000000001</v>
      </c>
      <c r="Z98" s="21">
        <v>1.49</v>
      </c>
      <c r="AA98" s="21">
        <v>17</v>
      </c>
      <c r="AB98" s="21">
        <v>12.75</v>
      </c>
      <c r="AC98" s="21">
        <v>22.5</v>
      </c>
      <c r="AD98" s="21">
        <v>0.48</v>
      </c>
      <c r="AE98" s="21">
        <v>0.3</v>
      </c>
      <c r="AF98" s="21">
        <v>0.1</v>
      </c>
      <c r="AG98" s="21">
        <v>1.85</v>
      </c>
      <c r="AH98" s="21">
        <v>4.88</v>
      </c>
      <c r="AI98" s="21">
        <v>0.45</v>
      </c>
      <c r="AJ98" s="21">
        <v>0</v>
      </c>
      <c r="AK98" s="21">
        <v>655.93</v>
      </c>
      <c r="AL98" s="21">
        <v>560.45000000000005</v>
      </c>
      <c r="AM98" s="21">
        <v>858.14</v>
      </c>
      <c r="AN98" s="21">
        <v>955.66</v>
      </c>
      <c r="AO98" s="21">
        <v>268</v>
      </c>
      <c r="AP98" s="21">
        <v>514.04999999999995</v>
      </c>
      <c r="AQ98" s="21">
        <v>151.94999999999999</v>
      </c>
      <c r="AR98" s="21">
        <v>466.55</v>
      </c>
      <c r="AS98" s="21">
        <v>604.87</v>
      </c>
      <c r="AT98" s="21">
        <v>688.3</v>
      </c>
      <c r="AU98" s="21">
        <v>1023.59</v>
      </c>
      <c r="AV98" s="21">
        <v>448.19</v>
      </c>
      <c r="AW98" s="21">
        <v>545.97</v>
      </c>
      <c r="AX98" s="21">
        <v>1843.31</v>
      </c>
      <c r="AY98" s="21">
        <v>129.19999999999999</v>
      </c>
      <c r="AZ98" s="21">
        <v>542.36</v>
      </c>
      <c r="BA98" s="21">
        <v>490.68</v>
      </c>
      <c r="BB98" s="21">
        <v>409.07</v>
      </c>
      <c r="BC98" s="21">
        <v>149.06</v>
      </c>
      <c r="BD98" s="21">
        <v>0.13</v>
      </c>
      <c r="BE98" s="21">
        <v>0.06</v>
      </c>
      <c r="BF98" s="21">
        <v>0.03</v>
      </c>
      <c r="BG98" s="21">
        <v>7.0000000000000007E-2</v>
      </c>
      <c r="BH98" s="21">
        <v>0.08</v>
      </c>
      <c r="BI98" s="21">
        <v>0.38</v>
      </c>
      <c r="BJ98" s="21">
        <v>0</v>
      </c>
      <c r="BK98" s="21">
        <v>1.06</v>
      </c>
      <c r="BL98" s="21">
        <v>0</v>
      </c>
      <c r="BM98" s="21">
        <v>0.32</v>
      </c>
      <c r="BN98" s="21">
        <v>0</v>
      </c>
      <c r="BO98" s="21">
        <v>0</v>
      </c>
      <c r="BP98" s="21">
        <v>0</v>
      </c>
      <c r="BQ98" s="21">
        <v>7.0000000000000007E-2</v>
      </c>
      <c r="BR98" s="21">
        <v>0.11</v>
      </c>
      <c r="BS98" s="21">
        <v>0.86</v>
      </c>
      <c r="BT98" s="21">
        <v>0</v>
      </c>
      <c r="BU98" s="21">
        <v>0</v>
      </c>
      <c r="BV98" s="21">
        <v>7.0000000000000007E-2</v>
      </c>
      <c r="BW98" s="21">
        <v>0.01</v>
      </c>
      <c r="BX98" s="21">
        <v>0</v>
      </c>
      <c r="BY98" s="21">
        <v>0</v>
      </c>
      <c r="BZ98" s="21">
        <v>0</v>
      </c>
      <c r="CA98" s="21">
        <v>0</v>
      </c>
      <c r="CB98" s="21">
        <v>56.05</v>
      </c>
      <c r="CD98" s="21">
        <v>19.13</v>
      </c>
      <c r="CF98" s="21">
        <v>0</v>
      </c>
      <c r="CG98" s="21">
        <v>0</v>
      </c>
      <c r="CH98" s="21">
        <v>0</v>
      </c>
      <c r="CI98" s="21">
        <v>0</v>
      </c>
      <c r="CJ98" s="21">
        <v>0</v>
      </c>
      <c r="CK98" s="21">
        <v>0</v>
      </c>
      <c r="CL98" s="21">
        <v>0</v>
      </c>
      <c r="CM98" s="21">
        <v>0</v>
      </c>
      <c r="CN98" s="21">
        <v>0</v>
      </c>
      <c r="CO98" s="21">
        <v>0</v>
      </c>
      <c r="CP98" s="21">
        <v>0.5</v>
      </c>
    </row>
    <row r="99" spans="1:94" s="21" customFormat="1" ht="31.5" x14ac:dyDescent="0.25">
      <c r="A99" s="21" t="str">
        <f>"15/4"</f>
        <v>15/4</v>
      </c>
      <c r="B99" s="22" t="s">
        <v>126</v>
      </c>
      <c r="C99" s="21" t="str">
        <f>"180"</f>
        <v>180</v>
      </c>
      <c r="D99" s="21">
        <v>4.21</v>
      </c>
      <c r="E99" s="21">
        <v>0.03</v>
      </c>
      <c r="F99" s="21">
        <v>2.71</v>
      </c>
      <c r="G99" s="21">
        <v>0.47</v>
      </c>
      <c r="H99" s="21">
        <v>41.91</v>
      </c>
      <c r="I99" s="23">
        <v>142.97788079999998</v>
      </c>
      <c r="J99" s="21">
        <v>1.84</v>
      </c>
      <c r="K99" s="21">
        <v>0.08</v>
      </c>
      <c r="L99" s="21">
        <v>0</v>
      </c>
      <c r="M99" s="21">
        <v>0</v>
      </c>
      <c r="N99" s="21">
        <v>3.67</v>
      </c>
      <c r="O99" s="21">
        <v>20.9</v>
      </c>
      <c r="P99" s="21">
        <v>2.65</v>
      </c>
      <c r="Q99" s="21">
        <v>0</v>
      </c>
      <c r="R99" s="21">
        <v>0</v>
      </c>
      <c r="S99" s="21">
        <v>0</v>
      </c>
      <c r="T99" s="21">
        <v>0.94</v>
      </c>
      <c r="U99" s="21">
        <v>180.17</v>
      </c>
      <c r="V99" s="21">
        <v>66.03</v>
      </c>
      <c r="W99" s="21">
        <v>27.66</v>
      </c>
      <c r="X99" s="21">
        <v>15.75</v>
      </c>
      <c r="Y99" s="21">
        <v>108.66</v>
      </c>
      <c r="Z99" s="21">
        <v>0.59</v>
      </c>
      <c r="AA99" s="21">
        <v>8.64</v>
      </c>
      <c r="AB99" s="21">
        <v>8.64</v>
      </c>
      <c r="AC99" s="21">
        <v>16.2</v>
      </c>
      <c r="AD99" s="21">
        <v>0.57999999999999996</v>
      </c>
      <c r="AE99" s="21">
        <v>7.0000000000000007E-2</v>
      </c>
      <c r="AF99" s="21">
        <v>0.03</v>
      </c>
      <c r="AG99" s="21">
        <v>0.78</v>
      </c>
      <c r="AH99" s="21">
        <v>1.7</v>
      </c>
      <c r="AI99" s="21">
        <v>0</v>
      </c>
      <c r="AJ99" s="21">
        <v>0</v>
      </c>
      <c r="AK99" s="21">
        <v>1.42</v>
      </c>
      <c r="AL99" s="21">
        <v>1.39</v>
      </c>
      <c r="AM99" s="21">
        <v>175.16</v>
      </c>
      <c r="AN99" s="21">
        <v>119.96</v>
      </c>
      <c r="AO99" s="21">
        <v>54.72</v>
      </c>
      <c r="AP99" s="21">
        <v>86.19</v>
      </c>
      <c r="AQ99" s="21">
        <v>42.06</v>
      </c>
      <c r="AR99" s="21">
        <v>177.39</v>
      </c>
      <c r="AS99" s="21">
        <v>138.27000000000001</v>
      </c>
      <c r="AT99" s="21">
        <v>166.7</v>
      </c>
      <c r="AU99" s="21">
        <v>216.81</v>
      </c>
      <c r="AV99" s="21">
        <v>79.02</v>
      </c>
      <c r="AW99" s="21">
        <v>139.56</v>
      </c>
      <c r="AX99" s="21">
        <v>815.27</v>
      </c>
      <c r="AY99" s="21">
        <v>0</v>
      </c>
      <c r="AZ99" s="21">
        <v>444.93</v>
      </c>
      <c r="BA99" s="21">
        <v>133.80000000000001</v>
      </c>
      <c r="BB99" s="21">
        <v>102.94</v>
      </c>
      <c r="BC99" s="21">
        <v>68.02</v>
      </c>
      <c r="BD99" s="21">
        <v>0.09</v>
      </c>
      <c r="BE99" s="21">
        <v>0.04</v>
      </c>
      <c r="BF99" s="21">
        <v>0.02</v>
      </c>
      <c r="BG99" s="21">
        <v>0.05</v>
      </c>
      <c r="BH99" s="21">
        <v>0.05</v>
      </c>
      <c r="BI99" s="21">
        <v>0.25</v>
      </c>
      <c r="BJ99" s="21">
        <v>0</v>
      </c>
      <c r="BK99" s="21">
        <v>0.7</v>
      </c>
      <c r="BL99" s="21">
        <v>0</v>
      </c>
      <c r="BM99" s="21">
        <v>0.22</v>
      </c>
      <c r="BN99" s="21">
        <v>0</v>
      </c>
      <c r="BO99" s="21">
        <v>0</v>
      </c>
      <c r="BP99" s="21">
        <v>0</v>
      </c>
      <c r="BQ99" s="21">
        <v>0.05</v>
      </c>
      <c r="BR99" s="21">
        <v>7.0000000000000007E-2</v>
      </c>
      <c r="BS99" s="21">
        <v>0.56999999999999995</v>
      </c>
      <c r="BT99" s="21">
        <v>0</v>
      </c>
      <c r="BU99" s="21">
        <v>0</v>
      </c>
      <c r="BV99" s="21">
        <v>0.03</v>
      </c>
      <c r="BW99" s="21">
        <v>0</v>
      </c>
      <c r="BX99" s="21">
        <v>0</v>
      </c>
      <c r="BY99" s="21">
        <v>0</v>
      </c>
      <c r="BZ99" s="21">
        <v>0</v>
      </c>
      <c r="CA99" s="21">
        <v>0</v>
      </c>
      <c r="CB99" s="21">
        <v>167.94</v>
      </c>
      <c r="CD99" s="21">
        <v>10.08</v>
      </c>
      <c r="CF99" s="21">
        <v>0</v>
      </c>
      <c r="CG99" s="21">
        <v>0</v>
      </c>
      <c r="CH99" s="21">
        <v>0</v>
      </c>
      <c r="CI99" s="21">
        <v>0</v>
      </c>
      <c r="CJ99" s="21">
        <v>0</v>
      </c>
      <c r="CK99" s="21">
        <v>0</v>
      </c>
      <c r="CL99" s="21">
        <v>0</v>
      </c>
      <c r="CM99" s="21">
        <v>0</v>
      </c>
      <c r="CN99" s="21">
        <v>0</v>
      </c>
      <c r="CO99" s="21">
        <v>3.6</v>
      </c>
      <c r="CP99" s="21">
        <v>0.45</v>
      </c>
    </row>
    <row r="100" spans="1:94" s="21" customFormat="1" x14ac:dyDescent="0.25">
      <c r="A100" s="21" t="s">
        <v>168</v>
      </c>
      <c r="B100" s="22" t="s">
        <v>131</v>
      </c>
      <c r="C100" s="23" t="s">
        <v>159</v>
      </c>
      <c r="D100" s="23">
        <v>0.1</v>
      </c>
      <c r="E100" s="23">
        <v>0</v>
      </c>
      <c r="F100" s="23">
        <v>0.02</v>
      </c>
      <c r="G100" s="23">
        <v>0.02</v>
      </c>
      <c r="H100" s="23">
        <v>14.74</v>
      </c>
      <c r="I100" s="23">
        <v>56.544169999999994</v>
      </c>
      <c r="J100" s="21">
        <v>0</v>
      </c>
      <c r="K100" s="21">
        <v>0</v>
      </c>
      <c r="L100" s="21">
        <v>0</v>
      </c>
      <c r="M100" s="21">
        <v>0</v>
      </c>
      <c r="N100" s="21">
        <v>14.69</v>
      </c>
      <c r="O100" s="21">
        <v>0</v>
      </c>
      <c r="P100" s="21">
        <v>0.05</v>
      </c>
      <c r="Q100" s="21">
        <v>0</v>
      </c>
      <c r="R100" s="21">
        <v>0</v>
      </c>
      <c r="S100" s="21">
        <v>0</v>
      </c>
      <c r="T100" s="21">
        <v>0.04</v>
      </c>
      <c r="U100" s="21">
        <v>0.15</v>
      </c>
      <c r="V100" s="21">
        <v>0.45</v>
      </c>
      <c r="W100" s="21">
        <v>0.44</v>
      </c>
      <c r="X100" s="21">
        <v>0</v>
      </c>
      <c r="Y100" s="21">
        <v>0</v>
      </c>
      <c r="Z100" s="21">
        <v>0.04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1">
        <v>0.01</v>
      </c>
      <c r="AN100" s="21">
        <v>0.02</v>
      </c>
      <c r="AO100" s="21">
        <v>0</v>
      </c>
      <c r="AP100" s="21">
        <v>0.01</v>
      </c>
      <c r="AQ100" s="21">
        <v>0</v>
      </c>
      <c r="AR100" s="21">
        <v>0.01</v>
      </c>
      <c r="AS100" s="21">
        <v>0.01</v>
      </c>
      <c r="AT100" s="21">
        <v>0.01</v>
      </c>
      <c r="AU100" s="21">
        <v>0.06</v>
      </c>
      <c r="AV100" s="21">
        <v>0</v>
      </c>
      <c r="AW100" s="21">
        <v>0.01</v>
      </c>
      <c r="AX100" s="21">
        <v>0.03</v>
      </c>
      <c r="AY100" s="21">
        <v>0</v>
      </c>
      <c r="AZ100" s="21">
        <v>0.02</v>
      </c>
      <c r="BA100" s="21">
        <v>0.01</v>
      </c>
      <c r="BB100" s="21">
        <v>0.01</v>
      </c>
      <c r="BC100" s="21">
        <v>0</v>
      </c>
      <c r="BD100" s="21">
        <v>0</v>
      </c>
      <c r="BE100" s="21">
        <v>0</v>
      </c>
      <c r="BF100" s="21">
        <v>0</v>
      </c>
      <c r="BG100" s="21">
        <v>0</v>
      </c>
      <c r="BH100" s="21">
        <v>0</v>
      </c>
      <c r="BI100" s="21">
        <v>0</v>
      </c>
      <c r="BJ100" s="21">
        <v>0</v>
      </c>
      <c r="BK100" s="21">
        <v>0</v>
      </c>
      <c r="BL100" s="21">
        <v>0</v>
      </c>
      <c r="BM100" s="21">
        <v>0</v>
      </c>
      <c r="BN100" s="21">
        <v>0</v>
      </c>
      <c r="BO100" s="21">
        <v>0</v>
      </c>
      <c r="BP100" s="21">
        <v>0</v>
      </c>
      <c r="BQ100" s="21">
        <v>0</v>
      </c>
      <c r="BR100" s="21">
        <v>0</v>
      </c>
      <c r="BS100" s="21">
        <v>0.01</v>
      </c>
      <c r="BT100" s="21">
        <v>0</v>
      </c>
      <c r="BU100" s="21">
        <v>0</v>
      </c>
      <c r="BV100" s="21">
        <v>0.01</v>
      </c>
      <c r="BW100" s="21">
        <v>0</v>
      </c>
      <c r="BX100" s="21">
        <v>0</v>
      </c>
      <c r="BY100" s="21">
        <v>0</v>
      </c>
      <c r="BZ100" s="21">
        <v>0</v>
      </c>
      <c r="CA100" s="21">
        <v>0</v>
      </c>
      <c r="CB100" s="21">
        <v>214.01</v>
      </c>
      <c r="CD100" s="21">
        <v>105</v>
      </c>
      <c r="CF100" s="21">
        <v>0</v>
      </c>
      <c r="CG100" s="21">
        <v>0</v>
      </c>
      <c r="CH100" s="21">
        <v>0</v>
      </c>
      <c r="CI100" s="21">
        <v>0</v>
      </c>
      <c r="CJ100" s="21">
        <v>0</v>
      </c>
      <c r="CK100" s="21">
        <v>0</v>
      </c>
      <c r="CL100" s="21">
        <v>0</v>
      </c>
      <c r="CM100" s="21">
        <v>0</v>
      </c>
      <c r="CN100" s="21">
        <v>0</v>
      </c>
      <c r="CO100" s="21">
        <v>10</v>
      </c>
      <c r="CP100" s="21">
        <v>0</v>
      </c>
    </row>
    <row r="101" spans="1:94" s="21" customFormat="1" x14ac:dyDescent="0.25">
      <c r="A101" s="21" t="str">
        <f>"-"</f>
        <v>-</v>
      </c>
      <c r="B101" s="22" t="s">
        <v>96</v>
      </c>
      <c r="C101" s="21" t="str">
        <f>"31"</f>
        <v>31</v>
      </c>
      <c r="D101" s="21">
        <v>2.0499999999999998</v>
      </c>
      <c r="E101" s="21">
        <v>0</v>
      </c>
      <c r="F101" s="21">
        <v>0.37</v>
      </c>
      <c r="G101" s="21">
        <v>0.37</v>
      </c>
      <c r="H101" s="21">
        <v>12.93</v>
      </c>
      <c r="I101" s="23">
        <v>59.947799999999994</v>
      </c>
      <c r="J101" s="21">
        <v>0.06</v>
      </c>
      <c r="K101" s="21">
        <v>0</v>
      </c>
      <c r="L101" s="21">
        <v>0</v>
      </c>
      <c r="M101" s="21">
        <v>0</v>
      </c>
      <c r="N101" s="21">
        <v>0.37</v>
      </c>
      <c r="O101" s="21">
        <v>9.98</v>
      </c>
      <c r="P101" s="21">
        <v>2.57</v>
      </c>
      <c r="Q101" s="21">
        <v>0</v>
      </c>
      <c r="R101" s="21">
        <v>0</v>
      </c>
      <c r="S101" s="21">
        <v>0.31</v>
      </c>
      <c r="T101" s="21">
        <v>0.78</v>
      </c>
      <c r="U101" s="21">
        <v>189.1</v>
      </c>
      <c r="V101" s="21">
        <v>75.95</v>
      </c>
      <c r="W101" s="21">
        <v>10.85</v>
      </c>
      <c r="X101" s="21">
        <v>14.57</v>
      </c>
      <c r="Y101" s="21">
        <v>48.98</v>
      </c>
      <c r="Z101" s="21">
        <v>1.21</v>
      </c>
      <c r="AA101" s="21">
        <v>0</v>
      </c>
      <c r="AB101" s="21">
        <v>1.55</v>
      </c>
      <c r="AC101" s="21">
        <v>0.31</v>
      </c>
      <c r="AD101" s="21">
        <v>0.43</v>
      </c>
      <c r="AE101" s="21">
        <v>0.06</v>
      </c>
      <c r="AF101" s="21">
        <v>0.02</v>
      </c>
      <c r="AG101" s="21">
        <v>0.22</v>
      </c>
      <c r="AH101" s="21">
        <v>0.62</v>
      </c>
      <c r="AI101" s="21">
        <v>0</v>
      </c>
      <c r="AJ101" s="21">
        <v>0</v>
      </c>
      <c r="AK101" s="21">
        <v>0</v>
      </c>
      <c r="AL101" s="21">
        <v>0</v>
      </c>
      <c r="AM101" s="21">
        <v>132.37</v>
      </c>
      <c r="AN101" s="21">
        <v>69.13</v>
      </c>
      <c r="AO101" s="21">
        <v>28.83</v>
      </c>
      <c r="AP101" s="21">
        <v>61.38</v>
      </c>
      <c r="AQ101" s="21">
        <v>24.8</v>
      </c>
      <c r="AR101" s="21">
        <v>115.01</v>
      </c>
      <c r="AS101" s="21">
        <v>92.07</v>
      </c>
      <c r="AT101" s="21">
        <v>90.21</v>
      </c>
      <c r="AU101" s="21">
        <v>143.84</v>
      </c>
      <c r="AV101" s="21">
        <v>38.44</v>
      </c>
      <c r="AW101" s="21">
        <v>96.1</v>
      </c>
      <c r="AX101" s="21">
        <v>473.99</v>
      </c>
      <c r="AY101" s="21">
        <v>0</v>
      </c>
      <c r="AZ101" s="21">
        <v>163.06</v>
      </c>
      <c r="BA101" s="21">
        <v>90.21</v>
      </c>
      <c r="BB101" s="21">
        <v>55.8</v>
      </c>
      <c r="BC101" s="21">
        <v>40.299999999999997</v>
      </c>
      <c r="BD101" s="21">
        <v>0</v>
      </c>
      <c r="BE101" s="21">
        <v>0</v>
      </c>
      <c r="BF101" s="21">
        <v>0</v>
      </c>
      <c r="BG101" s="21">
        <v>0</v>
      </c>
      <c r="BH101" s="21">
        <v>0</v>
      </c>
      <c r="BI101" s="21">
        <v>0</v>
      </c>
      <c r="BJ101" s="21">
        <v>0</v>
      </c>
      <c r="BK101" s="21">
        <v>0.04</v>
      </c>
      <c r="BL101" s="21">
        <v>0</v>
      </c>
      <c r="BM101" s="21">
        <v>0</v>
      </c>
      <c r="BN101" s="21">
        <v>0.01</v>
      </c>
      <c r="BO101" s="21">
        <v>0</v>
      </c>
      <c r="BP101" s="21">
        <v>0</v>
      </c>
      <c r="BQ101" s="21">
        <v>0</v>
      </c>
      <c r="BR101" s="21">
        <v>0</v>
      </c>
      <c r="BS101" s="21">
        <v>0.03</v>
      </c>
      <c r="BT101" s="21">
        <v>0</v>
      </c>
      <c r="BU101" s="21">
        <v>0</v>
      </c>
      <c r="BV101" s="21">
        <v>0.15</v>
      </c>
      <c r="BW101" s="21">
        <v>0.02</v>
      </c>
      <c r="BX101" s="21">
        <v>0</v>
      </c>
      <c r="BY101" s="21">
        <v>0</v>
      </c>
      <c r="BZ101" s="21">
        <v>0</v>
      </c>
      <c r="CA101" s="21">
        <v>0</v>
      </c>
      <c r="CB101" s="21">
        <v>14.57</v>
      </c>
      <c r="CD101" s="21">
        <v>0.26</v>
      </c>
      <c r="CF101" s="21">
        <v>0</v>
      </c>
      <c r="CG101" s="21">
        <v>0</v>
      </c>
      <c r="CH101" s="21">
        <v>0</v>
      </c>
      <c r="CI101" s="21">
        <v>0</v>
      </c>
      <c r="CJ101" s="21">
        <v>0</v>
      </c>
      <c r="CK101" s="21">
        <v>0</v>
      </c>
      <c r="CL101" s="21">
        <v>0</v>
      </c>
      <c r="CM101" s="21">
        <v>0</v>
      </c>
      <c r="CN101" s="21">
        <v>0</v>
      </c>
      <c r="CO101" s="21">
        <v>0</v>
      </c>
      <c r="CP101" s="21">
        <v>0</v>
      </c>
    </row>
    <row r="102" spans="1:94" s="31" customFormat="1" x14ac:dyDescent="0.25">
      <c r="A102" s="31" t="str">
        <f>"-"</f>
        <v>-</v>
      </c>
      <c r="B102" s="32" t="s">
        <v>97</v>
      </c>
      <c r="C102" s="31" t="str">
        <f>"31"</f>
        <v>31</v>
      </c>
      <c r="D102" s="31">
        <v>2.0499999999999998</v>
      </c>
      <c r="E102" s="31">
        <v>0</v>
      </c>
      <c r="F102" s="31">
        <v>0.2</v>
      </c>
      <c r="G102" s="31">
        <v>0.2</v>
      </c>
      <c r="H102" s="31">
        <v>14.54</v>
      </c>
      <c r="I102" s="33">
        <v>69.409309999999991</v>
      </c>
      <c r="J102" s="31">
        <v>0</v>
      </c>
      <c r="K102" s="31">
        <v>0</v>
      </c>
      <c r="L102" s="31">
        <v>0</v>
      </c>
      <c r="M102" s="31">
        <v>0</v>
      </c>
      <c r="N102" s="31">
        <v>0.34</v>
      </c>
      <c r="O102" s="31">
        <v>14.14</v>
      </c>
      <c r="P102" s="31">
        <v>0.06</v>
      </c>
      <c r="Q102" s="31">
        <v>0</v>
      </c>
      <c r="R102" s="31">
        <v>0</v>
      </c>
      <c r="S102" s="31">
        <v>0</v>
      </c>
      <c r="T102" s="31">
        <v>0.56000000000000005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31">
        <v>0</v>
      </c>
      <c r="AJ102" s="31">
        <v>0</v>
      </c>
      <c r="AK102" s="31">
        <v>0</v>
      </c>
      <c r="AL102" s="31">
        <v>0</v>
      </c>
      <c r="AM102" s="31">
        <v>157.77000000000001</v>
      </c>
      <c r="AN102" s="31">
        <v>52.32</v>
      </c>
      <c r="AO102" s="31">
        <v>31.02</v>
      </c>
      <c r="AP102" s="31">
        <v>62.03</v>
      </c>
      <c r="AQ102" s="31">
        <v>23.46</v>
      </c>
      <c r="AR102" s="31">
        <v>112.2</v>
      </c>
      <c r="AS102" s="31">
        <v>69.58</v>
      </c>
      <c r="AT102" s="31">
        <v>97.09</v>
      </c>
      <c r="AU102" s="31">
        <v>80.099999999999994</v>
      </c>
      <c r="AV102" s="31">
        <v>42.07</v>
      </c>
      <c r="AW102" s="31">
        <v>74.44</v>
      </c>
      <c r="AX102" s="31">
        <v>622.47</v>
      </c>
      <c r="AY102" s="31">
        <v>0</v>
      </c>
      <c r="AZ102" s="31">
        <v>202.81</v>
      </c>
      <c r="BA102" s="31">
        <v>88.19</v>
      </c>
      <c r="BB102" s="31">
        <v>58.52</v>
      </c>
      <c r="BC102" s="31">
        <v>46.39</v>
      </c>
      <c r="BD102" s="31">
        <v>0</v>
      </c>
      <c r="BE102" s="31">
        <v>0</v>
      </c>
      <c r="BF102" s="31">
        <v>0</v>
      </c>
      <c r="BG102" s="31">
        <v>0</v>
      </c>
      <c r="BH102" s="31">
        <v>0</v>
      </c>
      <c r="BI102" s="31">
        <v>0</v>
      </c>
      <c r="BJ102" s="31">
        <v>0</v>
      </c>
      <c r="BK102" s="31">
        <v>0.02</v>
      </c>
      <c r="BL102" s="31">
        <v>0</v>
      </c>
      <c r="BM102" s="31">
        <v>0</v>
      </c>
      <c r="BN102" s="31">
        <v>0</v>
      </c>
      <c r="BO102" s="31">
        <v>0</v>
      </c>
      <c r="BP102" s="31">
        <v>0</v>
      </c>
      <c r="BQ102" s="31">
        <v>0</v>
      </c>
      <c r="BR102" s="31">
        <v>0</v>
      </c>
      <c r="BS102" s="31">
        <v>0.02</v>
      </c>
      <c r="BT102" s="31">
        <v>0</v>
      </c>
      <c r="BU102" s="31">
        <v>0</v>
      </c>
      <c r="BV102" s="31">
        <v>0.09</v>
      </c>
      <c r="BW102" s="31">
        <v>0</v>
      </c>
      <c r="BX102" s="31">
        <v>0</v>
      </c>
      <c r="BY102" s="31">
        <v>0</v>
      </c>
      <c r="BZ102" s="31">
        <v>0</v>
      </c>
      <c r="CA102" s="31">
        <v>0</v>
      </c>
      <c r="CB102" s="31">
        <v>12.12</v>
      </c>
      <c r="CD102" s="31">
        <v>0</v>
      </c>
      <c r="CF102" s="31">
        <v>0</v>
      </c>
      <c r="CG102" s="31">
        <v>0</v>
      </c>
      <c r="CH102" s="31">
        <v>0</v>
      </c>
      <c r="CI102" s="31">
        <v>0</v>
      </c>
      <c r="CJ102" s="31">
        <v>0</v>
      </c>
      <c r="CK102" s="31">
        <v>0</v>
      </c>
      <c r="CL102" s="31">
        <v>0</v>
      </c>
      <c r="CM102" s="31">
        <v>0</v>
      </c>
      <c r="CN102" s="31">
        <v>0</v>
      </c>
      <c r="CO102" s="31">
        <v>0</v>
      </c>
      <c r="CP102" s="31">
        <v>0</v>
      </c>
    </row>
    <row r="103" spans="1:94" s="34" customFormat="1" x14ac:dyDescent="0.25">
      <c r="B103" s="35" t="s">
        <v>98</v>
      </c>
      <c r="C103" s="38">
        <f>C102+C101+C100+C99+C98+C97</f>
        <v>807</v>
      </c>
      <c r="D103" s="29">
        <f>SUM(D97:D102)</f>
        <v>26.080000000000005</v>
      </c>
      <c r="E103" s="29">
        <f t="shared" ref="E103" si="468">SUM(E97:E102)</f>
        <v>14.709999999999999</v>
      </c>
      <c r="F103" s="29">
        <f t="shared" ref="F103" si="469">SUM(F97:F102)</f>
        <v>44.470000000000006</v>
      </c>
      <c r="G103" s="29">
        <f t="shared" ref="G103" si="470">SUM(G97:G102)</f>
        <v>6.3299999999999992</v>
      </c>
      <c r="H103" s="29">
        <f t="shared" ref="H103" si="471">SUM(H97:H102)</f>
        <v>106.45999999999998</v>
      </c>
      <c r="I103" s="29">
        <f t="shared" ref="I103" si="472">SUM(I97:I102)</f>
        <v>834.48616079999988</v>
      </c>
      <c r="J103" s="29">
        <f t="shared" ref="J103" si="473">SUM(J97:J102)</f>
        <v>14.41</v>
      </c>
      <c r="K103" s="29">
        <f t="shared" ref="K103" si="474">SUM(K97:K102)</f>
        <v>3.44</v>
      </c>
      <c r="L103" s="29">
        <f t="shared" ref="L103" si="475">SUM(L97:L102)</f>
        <v>0</v>
      </c>
      <c r="M103" s="29">
        <f t="shared" ref="M103" si="476">SUM(M97:M102)</f>
        <v>0</v>
      </c>
      <c r="N103" s="29">
        <f t="shared" ref="N103" si="477">SUM(N97:N102)</f>
        <v>22.95</v>
      </c>
      <c r="O103" s="29">
        <f t="shared" ref="O103" si="478">SUM(O97:O102)</f>
        <v>55.78</v>
      </c>
      <c r="P103" s="29">
        <f t="shared" ref="P103" si="479">SUM(P97:P102)</f>
        <v>7.81</v>
      </c>
      <c r="Q103" s="29">
        <f t="shared" ref="Q103" si="480">SUM(Q97:Q102)</f>
        <v>0</v>
      </c>
      <c r="R103" s="29">
        <f t="shared" ref="R103" si="481">SUM(R97:R102)</f>
        <v>0</v>
      </c>
      <c r="S103" s="29">
        <f t="shared" ref="S103" si="482">SUM(S97:S102)</f>
        <v>0.51</v>
      </c>
      <c r="T103" s="29">
        <f t="shared" ref="T103" si="483">SUM(T97:T102)</f>
        <v>5.18</v>
      </c>
      <c r="U103" s="29">
        <f t="shared" ref="U103" si="484">SUM(U97:U102)</f>
        <v>979.83999999999992</v>
      </c>
      <c r="V103" s="29">
        <f t="shared" ref="V103" si="485">SUM(V97:V102)</f>
        <v>763.0200000000001</v>
      </c>
      <c r="W103" s="29">
        <f t="shared" ref="W103" si="486">SUM(W97:W102)</f>
        <v>80.469999999999985</v>
      </c>
      <c r="X103" s="29">
        <f t="shared" ref="X103" si="487">SUM(X97:X102)</f>
        <v>75.930000000000007</v>
      </c>
      <c r="Y103" s="29">
        <f t="shared" ref="Y103" si="488">SUM(Y97:Y102)</f>
        <v>372.74</v>
      </c>
      <c r="Z103" s="29">
        <f t="shared" ref="Z103" si="489">SUM(Z97:Z102)</f>
        <v>4.4399999999999995</v>
      </c>
      <c r="AA103" s="29">
        <f t="shared" ref="AA103" si="490">SUM(AA97:AA102)</f>
        <v>34.33</v>
      </c>
      <c r="AB103" s="29">
        <f t="shared" ref="AB103" si="491">SUM(AB97:AB102)</f>
        <v>1291.94</v>
      </c>
      <c r="AC103" s="29">
        <f t="shared" ref="AC103" si="492">SUM(AC97:AC102)</f>
        <v>288.81</v>
      </c>
      <c r="AD103" s="29">
        <f t="shared" ref="AD103" si="493">SUM(AD97:AD102)</f>
        <v>3.87</v>
      </c>
      <c r="AE103" s="29">
        <f t="shared" ref="AE103" si="494">SUM(AE97:AE102)</f>
        <v>0.52</v>
      </c>
      <c r="AF103" s="29">
        <f t="shared" ref="AF103" si="495">SUM(AF97:AF102)</f>
        <v>0.22999999999999998</v>
      </c>
      <c r="AG103" s="29">
        <f t="shared" ref="AG103" si="496">SUM(AG97:AG102)</f>
        <v>3.6</v>
      </c>
      <c r="AH103" s="29">
        <f t="shared" ref="AH103" si="497">SUM(AH97:AH102)</f>
        <v>8.4499999999999993</v>
      </c>
      <c r="AI103" s="29">
        <f t="shared" ref="AI103" si="498">SUM(AI97:AI102)</f>
        <v>6.82</v>
      </c>
      <c r="AJ103" s="34">
        <v>0</v>
      </c>
      <c r="AK103" s="34">
        <v>657.35</v>
      </c>
      <c r="AL103" s="34">
        <v>561.84</v>
      </c>
      <c r="AM103" s="34">
        <v>1406.64</v>
      </c>
      <c r="AN103" s="34">
        <v>1281.3900000000001</v>
      </c>
      <c r="AO103" s="34">
        <v>406.01</v>
      </c>
      <c r="AP103" s="34">
        <v>784.8</v>
      </c>
      <c r="AQ103" s="34">
        <v>261.55</v>
      </c>
      <c r="AR103" s="34">
        <v>940.61</v>
      </c>
      <c r="AS103" s="34">
        <v>998.11</v>
      </c>
      <c r="AT103" s="34">
        <v>1194.04</v>
      </c>
      <c r="AU103" s="34">
        <v>1660.85</v>
      </c>
      <c r="AV103" s="34">
        <v>638.89</v>
      </c>
      <c r="AW103" s="34">
        <v>918.39</v>
      </c>
      <c r="AX103" s="34">
        <v>4127.1899999999996</v>
      </c>
      <c r="AY103" s="34">
        <v>129.19999999999999</v>
      </c>
      <c r="AZ103" s="34">
        <v>1419.18</v>
      </c>
      <c r="BA103" s="34">
        <v>868.23</v>
      </c>
      <c r="BB103" s="34">
        <v>682.56</v>
      </c>
      <c r="BC103" s="34">
        <v>328.01</v>
      </c>
      <c r="BD103" s="34">
        <v>0.21</v>
      </c>
      <c r="BE103" s="34">
        <v>0.1</v>
      </c>
      <c r="BF103" s="34">
        <v>0.05</v>
      </c>
      <c r="BG103" s="34">
        <v>0.12</v>
      </c>
      <c r="BH103" s="34">
        <v>0.14000000000000001</v>
      </c>
      <c r="BI103" s="34">
        <v>0.63</v>
      </c>
      <c r="BJ103" s="34">
        <v>0</v>
      </c>
      <c r="BK103" s="34">
        <v>2.5299999999999998</v>
      </c>
      <c r="BL103" s="34">
        <v>0</v>
      </c>
      <c r="BM103" s="34">
        <v>1</v>
      </c>
      <c r="BN103" s="34">
        <v>0.04</v>
      </c>
      <c r="BO103" s="34">
        <v>0.08</v>
      </c>
      <c r="BP103" s="34">
        <v>0</v>
      </c>
      <c r="BQ103" s="34">
        <v>0.12</v>
      </c>
      <c r="BR103" s="34">
        <v>0.19</v>
      </c>
      <c r="BS103" s="34">
        <v>4.1399999999999997</v>
      </c>
      <c r="BT103" s="34">
        <v>0</v>
      </c>
      <c r="BU103" s="34">
        <v>0</v>
      </c>
      <c r="BV103" s="34">
        <v>6.75</v>
      </c>
      <c r="BW103" s="34">
        <v>0.04</v>
      </c>
      <c r="BX103" s="34">
        <v>0</v>
      </c>
      <c r="BY103" s="34">
        <v>0</v>
      </c>
      <c r="BZ103" s="34">
        <v>0</v>
      </c>
      <c r="CA103" s="34">
        <v>0</v>
      </c>
      <c r="CB103" s="34">
        <v>822.63</v>
      </c>
      <c r="CC103" s="34">
        <f>$I$103/$I$104*100</f>
        <v>100</v>
      </c>
      <c r="CD103" s="34">
        <v>670.98</v>
      </c>
      <c r="CF103" s="34">
        <v>0</v>
      </c>
      <c r="CG103" s="34">
        <v>0</v>
      </c>
      <c r="CH103" s="34">
        <v>0</v>
      </c>
      <c r="CI103" s="34">
        <v>0</v>
      </c>
      <c r="CJ103" s="34">
        <v>0</v>
      </c>
      <c r="CK103" s="34">
        <v>0</v>
      </c>
      <c r="CL103" s="34">
        <v>0</v>
      </c>
      <c r="CM103" s="34">
        <v>0</v>
      </c>
      <c r="CN103" s="34">
        <v>0</v>
      </c>
      <c r="CO103" s="34">
        <v>16.600000000000001</v>
      </c>
      <c r="CP103" s="34">
        <v>1.95</v>
      </c>
    </row>
    <row r="104" spans="1:94" s="34" customFormat="1" x14ac:dyDescent="0.25">
      <c r="B104" s="35" t="s">
        <v>89</v>
      </c>
      <c r="D104" s="29">
        <f>D103</f>
        <v>26.080000000000005</v>
      </c>
      <c r="E104" s="29">
        <f t="shared" ref="E104" si="499">E103</f>
        <v>14.709999999999999</v>
      </c>
      <c r="F104" s="29">
        <f t="shared" ref="F104" si="500">F103</f>
        <v>44.470000000000006</v>
      </c>
      <c r="G104" s="29">
        <f t="shared" ref="G104" si="501">G103</f>
        <v>6.3299999999999992</v>
      </c>
      <c r="H104" s="29">
        <f t="shared" ref="H104" si="502">H103</f>
        <v>106.45999999999998</v>
      </c>
      <c r="I104" s="29">
        <f t="shared" ref="I104" si="503">I103</f>
        <v>834.48616079999988</v>
      </c>
      <c r="J104" s="29">
        <f t="shared" ref="J104" si="504">J103</f>
        <v>14.41</v>
      </c>
      <c r="K104" s="29">
        <f t="shared" ref="K104" si="505">K103</f>
        <v>3.44</v>
      </c>
      <c r="L104" s="29">
        <f t="shared" ref="L104" si="506">L103</f>
        <v>0</v>
      </c>
      <c r="M104" s="29">
        <f t="shared" ref="M104" si="507">M103</f>
        <v>0</v>
      </c>
      <c r="N104" s="29">
        <f t="shared" ref="N104" si="508">N103</f>
        <v>22.95</v>
      </c>
      <c r="O104" s="29">
        <f t="shared" ref="O104" si="509">O103</f>
        <v>55.78</v>
      </c>
      <c r="P104" s="29">
        <f t="shared" ref="P104" si="510">P103</f>
        <v>7.81</v>
      </c>
      <c r="Q104" s="29">
        <f t="shared" ref="Q104" si="511">Q103</f>
        <v>0</v>
      </c>
      <c r="R104" s="29">
        <f t="shared" ref="R104" si="512">R103</f>
        <v>0</v>
      </c>
      <c r="S104" s="29">
        <f t="shared" ref="S104" si="513">S103</f>
        <v>0.51</v>
      </c>
      <c r="T104" s="29">
        <f t="shared" ref="T104" si="514">T103</f>
        <v>5.18</v>
      </c>
      <c r="U104" s="29">
        <f t="shared" ref="U104" si="515">U103</f>
        <v>979.83999999999992</v>
      </c>
      <c r="V104" s="29">
        <f t="shared" ref="V104" si="516">V103</f>
        <v>763.0200000000001</v>
      </c>
      <c r="W104" s="29">
        <f t="shared" ref="W104" si="517">W103</f>
        <v>80.469999999999985</v>
      </c>
      <c r="X104" s="29">
        <f t="shared" ref="X104" si="518">X103</f>
        <v>75.930000000000007</v>
      </c>
      <c r="Y104" s="29">
        <f t="shared" ref="Y104" si="519">Y103</f>
        <v>372.74</v>
      </c>
      <c r="Z104" s="29">
        <f t="shared" ref="Z104" si="520">Z103</f>
        <v>4.4399999999999995</v>
      </c>
      <c r="AA104" s="29">
        <f t="shared" ref="AA104" si="521">AA103</f>
        <v>34.33</v>
      </c>
      <c r="AB104" s="29">
        <f t="shared" ref="AB104" si="522">AB103</f>
        <v>1291.94</v>
      </c>
      <c r="AC104" s="29">
        <f t="shared" ref="AC104" si="523">AC103</f>
        <v>288.81</v>
      </c>
      <c r="AD104" s="29">
        <f t="shared" ref="AD104" si="524">AD103</f>
        <v>3.87</v>
      </c>
      <c r="AE104" s="29">
        <f t="shared" ref="AE104" si="525">AE103</f>
        <v>0.52</v>
      </c>
      <c r="AF104" s="29">
        <f t="shared" ref="AF104" si="526">AF103</f>
        <v>0.22999999999999998</v>
      </c>
      <c r="AG104" s="29">
        <f t="shared" ref="AG104" si="527">AG103</f>
        <v>3.6</v>
      </c>
      <c r="AH104" s="29">
        <f t="shared" ref="AH104" si="528">AH103</f>
        <v>8.4499999999999993</v>
      </c>
      <c r="AI104" s="29">
        <f t="shared" ref="AI104" si="529">AI103</f>
        <v>6.82</v>
      </c>
      <c r="AJ104" s="34">
        <v>0</v>
      </c>
      <c r="AK104" s="34">
        <v>657.35</v>
      </c>
      <c r="AL104" s="34">
        <v>561.84</v>
      </c>
      <c r="AM104" s="34">
        <v>1406.64</v>
      </c>
      <c r="AN104" s="34">
        <v>1281.3900000000001</v>
      </c>
      <c r="AO104" s="34">
        <v>406.01</v>
      </c>
      <c r="AP104" s="34">
        <v>784.8</v>
      </c>
      <c r="AQ104" s="34">
        <v>261.55</v>
      </c>
      <c r="AR104" s="34">
        <v>940.61</v>
      </c>
      <c r="AS104" s="34">
        <v>998.11</v>
      </c>
      <c r="AT104" s="34">
        <v>1194.04</v>
      </c>
      <c r="AU104" s="34">
        <v>1660.85</v>
      </c>
      <c r="AV104" s="34">
        <v>638.89</v>
      </c>
      <c r="AW104" s="34">
        <v>918.39</v>
      </c>
      <c r="AX104" s="34">
        <v>4127.1899999999996</v>
      </c>
      <c r="AY104" s="34">
        <v>129.19999999999999</v>
      </c>
      <c r="AZ104" s="34">
        <v>1419.18</v>
      </c>
      <c r="BA104" s="34">
        <v>868.23</v>
      </c>
      <c r="BB104" s="34">
        <v>682.56</v>
      </c>
      <c r="BC104" s="34">
        <v>328.01</v>
      </c>
      <c r="BD104" s="34">
        <v>0.21</v>
      </c>
      <c r="BE104" s="34">
        <v>0.1</v>
      </c>
      <c r="BF104" s="34">
        <v>0.05</v>
      </c>
      <c r="BG104" s="34">
        <v>0.12</v>
      </c>
      <c r="BH104" s="34">
        <v>0.14000000000000001</v>
      </c>
      <c r="BI104" s="34">
        <v>0.63</v>
      </c>
      <c r="BJ104" s="34">
        <v>0</v>
      </c>
      <c r="BK104" s="34">
        <v>2.5299999999999998</v>
      </c>
      <c r="BL104" s="34">
        <v>0</v>
      </c>
      <c r="BM104" s="34">
        <v>1</v>
      </c>
      <c r="BN104" s="34">
        <v>0.04</v>
      </c>
      <c r="BO104" s="34">
        <v>0.08</v>
      </c>
      <c r="BP104" s="34">
        <v>0</v>
      </c>
      <c r="BQ104" s="34">
        <v>0.12</v>
      </c>
      <c r="BR104" s="34">
        <v>0.19</v>
      </c>
      <c r="BS104" s="34">
        <v>4.1399999999999997</v>
      </c>
      <c r="BT104" s="34">
        <v>0</v>
      </c>
      <c r="BU104" s="34">
        <v>0</v>
      </c>
      <c r="BV104" s="34">
        <v>6.75</v>
      </c>
      <c r="BW104" s="34">
        <v>0.04</v>
      </c>
      <c r="BX104" s="34">
        <v>0</v>
      </c>
      <c r="BY104" s="34">
        <v>0</v>
      </c>
      <c r="BZ104" s="34">
        <v>0</v>
      </c>
      <c r="CA104" s="34">
        <v>0</v>
      </c>
      <c r="CB104" s="34">
        <v>822.63</v>
      </c>
      <c r="CD104" s="34">
        <v>670.98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16.600000000000001</v>
      </c>
      <c r="CP104" s="34">
        <v>1.95</v>
      </c>
    </row>
    <row r="105" spans="1:94" x14ac:dyDescent="0.25">
      <c r="B105" s="30" t="s">
        <v>127</v>
      </c>
    </row>
    <row r="106" spans="1:94" x14ac:dyDescent="0.25">
      <c r="B106" s="30" t="s">
        <v>91</v>
      </c>
    </row>
    <row r="107" spans="1:94" s="21" customFormat="1" x14ac:dyDescent="0.25">
      <c r="A107" s="21" t="s">
        <v>172</v>
      </c>
      <c r="B107" s="22" t="s">
        <v>138</v>
      </c>
      <c r="C107" s="23" t="s">
        <v>171</v>
      </c>
      <c r="D107" s="23">
        <v>3.2</v>
      </c>
      <c r="E107" s="23">
        <v>1.44</v>
      </c>
      <c r="F107" s="23">
        <v>3.66</v>
      </c>
      <c r="G107" s="23">
        <v>0.32</v>
      </c>
      <c r="H107" s="23">
        <v>16.760000000000002</v>
      </c>
      <c r="I107" s="23">
        <v>111.34196249999999</v>
      </c>
      <c r="J107" s="21">
        <v>2.25</v>
      </c>
      <c r="K107" s="21">
        <v>0.06</v>
      </c>
      <c r="L107" s="21">
        <v>0</v>
      </c>
      <c r="M107" s="21">
        <v>0</v>
      </c>
      <c r="N107" s="21">
        <v>3.91</v>
      </c>
      <c r="O107" s="21">
        <v>11.61</v>
      </c>
      <c r="P107" s="21">
        <v>1.24</v>
      </c>
      <c r="Q107" s="21">
        <v>0</v>
      </c>
      <c r="R107" s="21">
        <v>0</v>
      </c>
      <c r="S107" s="21">
        <v>0.22</v>
      </c>
      <c r="T107" s="21">
        <v>1.77</v>
      </c>
      <c r="U107" s="21">
        <v>222.35</v>
      </c>
      <c r="V107" s="21">
        <v>489.5</v>
      </c>
      <c r="W107" s="21">
        <v>70.41</v>
      </c>
      <c r="X107" s="21">
        <v>26.04</v>
      </c>
      <c r="Y107" s="21">
        <v>87.77</v>
      </c>
      <c r="Z107" s="21">
        <v>0.78</v>
      </c>
      <c r="AA107" s="21">
        <v>20</v>
      </c>
      <c r="AB107" s="21">
        <v>1103.8499999999999</v>
      </c>
      <c r="AC107" s="21">
        <v>224.35</v>
      </c>
      <c r="AD107" s="21">
        <v>0.17</v>
      </c>
      <c r="AE107" s="21">
        <v>0.1</v>
      </c>
      <c r="AF107" s="18">
        <v>0.12</v>
      </c>
      <c r="AG107" s="18">
        <v>0.93</v>
      </c>
      <c r="AH107" s="18">
        <v>1.85</v>
      </c>
      <c r="AI107" s="18">
        <v>6.06</v>
      </c>
      <c r="AJ107" s="21">
        <v>0</v>
      </c>
      <c r="AK107" s="21">
        <v>85.04</v>
      </c>
      <c r="AL107" s="21">
        <v>82.25</v>
      </c>
      <c r="AM107" s="21">
        <v>208.5</v>
      </c>
      <c r="AN107" s="21">
        <v>160.63</v>
      </c>
      <c r="AO107" s="21">
        <v>47.78</v>
      </c>
      <c r="AP107" s="21">
        <v>109.71</v>
      </c>
      <c r="AQ107" s="21">
        <v>35.65</v>
      </c>
      <c r="AR107" s="21">
        <v>123.9</v>
      </c>
      <c r="AS107" s="21">
        <v>72.28</v>
      </c>
      <c r="AT107" s="21">
        <v>129.28</v>
      </c>
      <c r="AU107" s="21">
        <v>157.54</v>
      </c>
      <c r="AV107" s="21">
        <v>31.57</v>
      </c>
      <c r="AW107" s="21">
        <v>64.37</v>
      </c>
      <c r="AX107" s="21">
        <v>346.3</v>
      </c>
      <c r="AY107" s="21">
        <v>0</v>
      </c>
      <c r="AZ107" s="21">
        <v>94.97</v>
      </c>
      <c r="BA107" s="21">
        <v>73.48</v>
      </c>
      <c r="BB107" s="21">
        <v>115.69</v>
      </c>
      <c r="BC107" s="21">
        <v>32.659999999999997</v>
      </c>
      <c r="BD107" s="21">
        <v>0.13</v>
      </c>
      <c r="BE107" s="21">
        <v>0.06</v>
      </c>
      <c r="BF107" s="21">
        <v>0.03</v>
      </c>
      <c r="BG107" s="21">
        <v>7.0000000000000007E-2</v>
      </c>
      <c r="BH107" s="21">
        <v>0.08</v>
      </c>
      <c r="BI107" s="21">
        <v>0.39</v>
      </c>
      <c r="BJ107" s="21">
        <v>0</v>
      </c>
      <c r="BK107" s="21">
        <v>1.1100000000000001</v>
      </c>
      <c r="BL107" s="21">
        <v>0</v>
      </c>
      <c r="BM107" s="21">
        <v>0.34</v>
      </c>
      <c r="BN107" s="21">
        <v>0</v>
      </c>
      <c r="BO107" s="21">
        <v>0</v>
      </c>
      <c r="BP107" s="21">
        <v>0</v>
      </c>
      <c r="BQ107" s="21">
        <v>0.08</v>
      </c>
      <c r="BR107" s="21">
        <v>0.12</v>
      </c>
      <c r="BS107" s="21">
        <v>0.92</v>
      </c>
      <c r="BT107" s="21">
        <v>0</v>
      </c>
      <c r="BU107" s="21">
        <v>0</v>
      </c>
      <c r="BV107" s="21">
        <v>0.09</v>
      </c>
      <c r="BW107" s="21">
        <v>0.01</v>
      </c>
      <c r="BX107" s="21">
        <v>0</v>
      </c>
      <c r="BY107" s="21">
        <v>0</v>
      </c>
      <c r="BZ107" s="21">
        <v>0</v>
      </c>
      <c r="CA107" s="21">
        <v>0</v>
      </c>
      <c r="CB107" s="21">
        <v>285.25</v>
      </c>
      <c r="CD107" s="21">
        <v>308.33999999999997</v>
      </c>
      <c r="CF107" s="21">
        <v>0</v>
      </c>
      <c r="CG107" s="21">
        <v>0</v>
      </c>
      <c r="CH107" s="21">
        <v>0</v>
      </c>
      <c r="CI107" s="21">
        <v>0</v>
      </c>
      <c r="CJ107" s="21">
        <v>0</v>
      </c>
      <c r="CK107" s="21">
        <v>0</v>
      </c>
      <c r="CL107" s="21">
        <v>0</v>
      </c>
      <c r="CM107" s="21">
        <v>0</v>
      </c>
      <c r="CN107" s="21">
        <v>0</v>
      </c>
      <c r="CO107" s="21">
        <v>0</v>
      </c>
      <c r="CP107" s="21">
        <v>0.5</v>
      </c>
    </row>
    <row r="108" spans="1:94" s="21" customFormat="1" x14ac:dyDescent="0.25">
      <c r="A108" s="21" t="str">
        <f>""</f>
        <v/>
      </c>
      <c r="B108" s="22" t="s">
        <v>128</v>
      </c>
      <c r="C108" s="21" t="str">
        <f>"100"</f>
        <v>100</v>
      </c>
      <c r="D108" s="21">
        <v>16.04</v>
      </c>
      <c r="E108" s="21">
        <v>1.67</v>
      </c>
      <c r="F108" s="21">
        <v>15.6</v>
      </c>
      <c r="G108" s="21">
        <v>0.21</v>
      </c>
      <c r="H108" s="21">
        <v>14.82</v>
      </c>
      <c r="I108" s="23">
        <v>238.14</v>
      </c>
      <c r="J108" s="21">
        <v>8.19</v>
      </c>
      <c r="K108" s="21">
        <v>0.36</v>
      </c>
      <c r="L108" s="21">
        <v>0</v>
      </c>
      <c r="M108" s="21">
        <v>0</v>
      </c>
      <c r="N108" s="21">
        <v>1.4</v>
      </c>
      <c r="O108" s="21">
        <v>12.64</v>
      </c>
      <c r="P108" s="21">
        <v>0.78</v>
      </c>
      <c r="Q108" s="21">
        <v>0</v>
      </c>
      <c r="R108" s="21">
        <v>0</v>
      </c>
      <c r="S108" s="21">
        <v>0.03</v>
      </c>
      <c r="T108" s="21">
        <v>1.06</v>
      </c>
      <c r="U108" s="21">
        <v>21.19</v>
      </c>
      <c r="V108" s="21">
        <v>57.28</v>
      </c>
      <c r="W108" s="21">
        <v>20.11</v>
      </c>
      <c r="X108" s="21">
        <v>11.6</v>
      </c>
      <c r="Y108" s="21">
        <v>55.39</v>
      </c>
      <c r="Z108" s="21">
        <v>0.47</v>
      </c>
      <c r="AA108" s="21">
        <v>66</v>
      </c>
      <c r="AB108" s="21">
        <v>48.76</v>
      </c>
      <c r="AC108" s="21">
        <v>120.14</v>
      </c>
      <c r="AD108" s="21">
        <v>0.3</v>
      </c>
      <c r="AE108" s="21">
        <v>0.02</v>
      </c>
      <c r="AF108" s="21">
        <v>0.06</v>
      </c>
      <c r="AG108" s="21">
        <v>0.28000000000000003</v>
      </c>
      <c r="AH108" s="21">
        <v>1.1200000000000001</v>
      </c>
      <c r="AI108" s="21">
        <v>0.43</v>
      </c>
      <c r="AJ108" s="21">
        <v>0</v>
      </c>
      <c r="AK108" s="21">
        <v>162.4</v>
      </c>
      <c r="AL108" s="21">
        <v>130.31</v>
      </c>
      <c r="AM108" s="21">
        <v>238.81</v>
      </c>
      <c r="AN108" s="21">
        <v>151.03</v>
      </c>
      <c r="AO108" s="21">
        <v>74.709999999999994</v>
      </c>
      <c r="AP108" s="21">
        <v>113.25</v>
      </c>
      <c r="AQ108" s="21">
        <v>43.64</v>
      </c>
      <c r="AR108" s="21">
        <v>141.18</v>
      </c>
      <c r="AS108" s="21">
        <v>136.35</v>
      </c>
      <c r="AT108" s="21">
        <v>163.93</v>
      </c>
      <c r="AU108" s="21">
        <v>211.55</v>
      </c>
      <c r="AV108" s="21">
        <v>63.85</v>
      </c>
      <c r="AW108" s="21">
        <v>96.56</v>
      </c>
      <c r="AX108" s="21">
        <v>385.55</v>
      </c>
      <c r="AY108" s="21">
        <v>1.25</v>
      </c>
      <c r="AZ108" s="21">
        <v>98.57</v>
      </c>
      <c r="BA108" s="21">
        <v>146.72999999999999</v>
      </c>
      <c r="BB108" s="21">
        <v>114.5</v>
      </c>
      <c r="BC108" s="21">
        <v>53.9</v>
      </c>
      <c r="BD108" s="21">
        <v>0.47</v>
      </c>
      <c r="BE108" s="21">
        <v>0.1</v>
      </c>
      <c r="BF108" s="21">
        <v>0.09</v>
      </c>
      <c r="BG108" s="21">
        <v>0.24</v>
      </c>
      <c r="BH108" s="21">
        <v>0.3</v>
      </c>
      <c r="BI108" s="21">
        <v>0.99</v>
      </c>
      <c r="BJ108" s="21">
        <v>0</v>
      </c>
      <c r="BK108" s="21">
        <v>3.13</v>
      </c>
      <c r="BL108" s="21">
        <v>0</v>
      </c>
      <c r="BM108" s="21">
        <v>0.95</v>
      </c>
      <c r="BN108" s="21">
        <v>0</v>
      </c>
      <c r="BO108" s="21">
        <v>0</v>
      </c>
      <c r="BP108" s="21">
        <v>0</v>
      </c>
      <c r="BQ108" s="21">
        <v>0.11</v>
      </c>
      <c r="BR108" s="21">
        <v>0.36</v>
      </c>
      <c r="BS108" s="21">
        <v>2.91</v>
      </c>
      <c r="BT108" s="21">
        <v>0</v>
      </c>
      <c r="BU108" s="21">
        <v>0</v>
      </c>
      <c r="BV108" s="21">
        <v>0.16</v>
      </c>
      <c r="BW108" s="21">
        <v>0.01</v>
      </c>
      <c r="BX108" s="21">
        <v>0</v>
      </c>
      <c r="BY108" s="21">
        <v>0</v>
      </c>
      <c r="BZ108" s="21">
        <v>0</v>
      </c>
      <c r="CA108" s="21">
        <v>0</v>
      </c>
      <c r="CB108" s="21">
        <v>70.849999999999994</v>
      </c>
      <c r="CD108" s="21">
        <v>74.13</v>
      </c>
      <c r="CF108" s="21">
        <v>0</v>
      </c>
      <c r="CG108" s="21">
        <v>0</v>
      </c>
      <c r="CH108" s="21">
        <v>0</v>
      </c>
      <c r="CI108" s="21">
        <v>0</v>
      </c>
      <c r="CJ108" s="21">
        <v>0</v>
      </c>
      <c r="CK108" s="21">
        <v>0</v>
      </c>
      <c r="CL108" s="21">
        <v>0</v>
      </c>
      <c r="CM108" s="21">
        <v>0</v>
      </c>
      <c r="CN108" s="21">
        <v>0</v>
      </c>
      <c r="CO108" s="21">
        <v>0</v>
      </c>
      <c r="CP108" s="21">
        <v>0</v>
      </c>
    </row>
    <row r="109" spans="1:94" s="21" customFormat="1" ht="31.5" x14ac:dyDescent="0.25">
      <c r="A109" s="21" t="str">
        <f>"221"</f>
        <v>221</v>
      </c>
      <c r="B109" s="22" t="s">
        <v>102</v>
      </c>
      <c r="C109" s="21" t="str">
        <f>"180"</f>
        <v>180</v>
      </c>
      <c r="D109" s="21">
        <v>3.2</v>
      </c>
      <c r="E109" s="21">
        <v>0.04</v>
      </c>
      <c r="F109" s="21">
        <v>5.95</v>
      </c>
      <c r="G109" s="21">
        <v>0</v>
      </c>
      <c r="H109" s="21">
        <v>42.43</v>
      </c>
      <c r="I109" s="23">
        <v>233.36</v>
      </c>
      <c r="J109" s="21">
        <v>4.0199999999999996</v>
      </c>
      <c r="K109" s="21">
        <v>0.19</v>
      </c>
      <c r="L109" s="21">
        <v>0</v>
      </c>
      <c r="M109" s="21">
        <v>0</v>
      </c>
      <c r="N109" s="21">
        <v>7.13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0.56000000000000005</v>
      </c>
      <c r="U109" s="21">
        <v>2.72</v>
      </c>
      <c r="V109" s="21">
        <v>100.73</v>
      </c>
      <c r="W109" s="21">
        <v>11.73</v>
      </c>
      <c r="X109" s="21">
        <v>5.73</v>
      </c>
      <c r="Y109" s="21">
        <v>13.96</v>
      </c>
      <c r="Z109" s="21">
        <v>0.06</v>
      </c>
      <c r="AA109" s="21">
        <v>26.55</v>
      </c>
      <c r="AB109" s="21">
        <v>22.8</v>
      </c>
      <c r="AC109" s="21">
        <v>48.98</v>
      </c>
      <c r="AD109" s="21">
        <v>0.08</v>
      </c>
      <c r="AE109" s="21">
        <v>0</v>
      </c>
      <c r="AF109" s="21">
        <v>0.02</v>
      </c>
      <c r="AG109" s="21">
        <v>0.17</v>
      </c>
      <c r="AH109" s="21">
        <v>0.02</v>
      </c>
      <c r="AI109" s="21">
        <v>5.94</v>
      </c>
      <c r="AJ109" s="21">
        <v>0</v>
      </c>
      <c r="AK109" s="21">
        <v>1.83</v>
      </c>
      <c r="AL109" s="21">
        <v>1.76</v>
      </c>
      <c r="AM109" s="21">
        <v>3.31</v>
      </c>
      <c r="AN109" s="21">
        <v>1.97</v>
      </c>
      <c r="AO109" s="21">
        <v>0.78</v>
      </c>
      <c r="AP109" s="21">
        <v>2.12</v>
      </c>
      <c r="AQ109" s="21">
        <v>1.9</v>
      </c>
      <c r="AR109" s="21">
        <v>1.83</v>
      </c>
      <c r="AS109" s="21">
        <v>1.55</v>
      </c>
      <c r="AT109" s="21">
        <v>1.1299999999999999</v>
      </c>
      <c r="AU109" s="21">
        <v>2.54</v>
      </c>
      <c r="AV109" s="21">
        <v>1.55</v>
      </c>
      <c r="AW109" s="21">
        <v>1.06</v>
      </c>
      <c r="AX109" s="21">
        <v>6.27</v>
      </c>
      <c r="AY109" s="21">
        <v>0</v>
      </c>
      <c r="AZ109" s="21">
        <v>2.12</v>
      </c>
      <c r="BA109" s="21">
        <v>2.4</v>
      </c>
      <c r="BB109" s="21">
        <v>1.83</v>
      </c>
      <c r="BC109" s="21">
        <v>0.42</v>
      </c>
      <c r="BD109" s="21">
        <v>0.25</v>
      </c>
      <c r="BE109" s="21">
        <v>0.05</v>
      </c>
      <c r="BF109" s="21">
        <v>0.05</v>
      </c>
      <c r="BG109" s="21">
        <v>0.12</v>
      </c>
      <c r="BH109" s="21">
        <v>0.16</v>
      </c>
      <c r="BI109" s="21">
        <v>0.52</v>
      </c>
      <c r="BJ109" s="21">
        <v>0</v>
      </c>
      <c r="BK109" s="21">
        <v>1.62</v>
      </c>
      <c r="BL109" s="21">
        <v>0</v>
      </c>
      <c r="BM109" s="21">
        <v>0.5</v>
      </c>
      <c r="BN109" s="21">
        <v>0</v>
      </c>
      <c r="BO109" s="21">
        <v>0</v>
      </c>
      <c r="BP109" s="21">
        <v>0</v>
      </c>
      <c r="BQ109" s="21">
        <v>0.06</v>
      </c>
      <c r="BR109" s="21">
        <v>0.19</v>
      </c>
      <c r="BS109" s="21">
        <v>1.5</v>
      </c>
      <c r="BT109" s="21">
        <v>0</v>
      </c>
      <c r="BU109" s="21">
        <v>0</v>
      </c>
      <c r="BV109" s="21">
        <v>0.06</v>
      </c>
      <c r="BW109" s="21">
        <v>0</v>
      </c>
      <c r="BX109" s="21">
        <v>0</v>
      </c>
      <c r="BY109" s="21">
        <v>0</v>
      </c>
      <c r="BZ109" s="21">
        <v>0</v>
      </c>
      <c r="CA109" s="21">
        <v>0</v>
      </c>
      <c r="CB109" s="21">
        <v>193.28</v>
      </c>
      <c r="CD109" s="21">
        <v>30.35</v>
      </c>
      <c r="CF109" s="21">
        <v>0</v>
      </c>
      <c r="CG109" s="21">
        <v>0</v>
      </c>
      <c r="CH109" s="21">
        <v>0</v>
      </c>
      <c r="CI109" s="21">
        <v>0</v>
      </c>
      <c r="CJ109" s="21">
        <v>0</v>
      </c>
      <c r="CK109" s="21">
        <v>0</v>
      </c>
      <c r="CL109" s="21">
        <v>0</v>
      </c>
      <c r="CM109" s="21">
        <v>0</v>
      </c>
      <c r="CN109" s="21">
        <v>0</v>
      </c>
      <c r="CO109" s="21">
        <v>0</v>
      </c>
      <c r="CP109" s="21">
        <v>0</v>
      </c>
    </row>
    <row r="110" spans="1:94" s="21" customFormat="1" x14ac:dyDescent="0.25">
      <c r="A110" s="21" t="str">
        <f>"37/10"</f>
        <v>37/10</v>
      </c>
      <c r="B110" s="22" t="s">
        <v>121</v>
      </c>
      <c r="C110" s="21" t="str">
        <f>"200"</f>
        <v>200</v>
      </c>
      <c r="D110" s="21">
        <v>0.24</v>
      </c>
      <c r="E110" s="21">
        <v>0</v>
      </c>
      <c r="F110" s="21">
        <v>0.1</v>
      </c>
      <c r="G110" s="21">
        <v>0.1</v>
      </c>
      <c r="H110" s="21">
        <v>14.6</v>
      </c>
      <c r="I110" s="23">
        <v>55.735010000000003</v>
      </c>
      <c r="J110" s="21">
        <v>0.02</v>
      </c>
      <c r="K110" s="21">
        <v>0</v>
      </c>
      <c r="L110" s="21">
        <v>0</v>
      </c>
      <c r="M110" s="21">
        <v>0</v>
      </c>
      <c r="N110" s="21">
        <v>12.63</v>
      </c>
      <c r="O110" s="21">
        <v>0.43</v>
      </c>
      <c r="P110" s="21">
        <v>1.54</v>
      </c>
      <c r="Q110" s="21">
        <v>0</v>
      </c>
      <c r="R110" s="21">
        <v>0</v>
      </c>
      <c r="S110" s="21">
        <v>0.35</v>
      </c>
      <c r="T110" s="21">
        <v>0.34</v>
      </c>
      <c r="U110" s="21">
        <v>0.84</v>
      </c>
      <c r="V110" s="21">
        <v>3.71</v>
      </c>
      <c r="W110" s="21">
        <v>4.37</v>
      </c>
      <c r="X110" s="21">
        <v>1.1399999999999999</v>
      </c>
      <c r="Y110" s="21">
        <v>1.1200000000000001</v>
      </c>
      <c r="Z110" s="21">
        <v>0.22</v>
      </c>
      <c r="AA110" s="21">
        <v>0</v>
      </c>
      <c r="AB110" s="21">
        <v>351</v>
      </c>
      <c r="AC110" s="21">
        <v>65.099999999999994</v>
      </c>
      <c r="AD110" s="21">
        <v>0.26</v>
      </c>
      <c r="AE110" s="21">
        <v>0.01</v>
      </c>
      <c r="AF110" s="21">
        <v>0.02</v>
      </c>
      <c r="AG110" s="21">
        <v>0.08</v>
      </c>
      <c r="AH110" s="21">
        <v>0.11</v>
      </c>
      <c r="AI110" s="21">
        <v>39</v>
      </c>
      <c r="AJ110" s="21">
        <v>0</v>
      </c>
      <c r="AK110" s="21">
        <v>0</v>
      </c>
      <c r="AL110" s="21">
        <v>0</v>
      </c>
      <c r="AM110" s="21">
        <v>0</v>
      </c>
      <c r="AN110" s="21">
        <v>0</v>
      </c>
      <c r="AO110" s="21">
        <v>0</v>
      </c>
      <c r="AP110" s="21">
        <v>0</v>
      </c>
      <c r="AQ110" s="21">
        <v>0</v>
      </c>
      <c r="AR110" s="21">
        <v>0</v>
      </c>
      <c r="AS110" s="21">
        <v>0</v>
      </c>
      <c r="AT110" s="21">
        <v>0</v>
      </c>
      <c r="AU110" s="21">
        <v>0</v>
      </c>
      <c r="AV110" s="21">
        <v>0</v>
      </c>
      <c r="AW110" s="21">
        <v>0</v>
      </c>
      <c r="AX110" s="21">
        <v>0</v>
      </c>
      <c r="AY110" s="21">
        <v>0</v>
      </c>
      <c r="AZ110" s="21">
        <v>0</v>
      </c>
      <c r="BA110" s="21">
        <v>0</v>
      </c>
      <c r="BB110" s="21">
        <v>0</v>
      </c>
      <c r="BC110" s="21">
        <v>0</v>
      </c>
      <c r="BD110" s="21">
        <v>0</v>
      </c>
      <c r="BE110" s="21">
        <v>0</v>
      </c>
      <c r="BF110" s="21">
        <v>0</v>
      </c>
      <c r="BG110" s="21">
        <v>0</v>
      </c>
      <c r="BH110" s="21">
        <v>0</v>
      </c>
      <c r="BI110" s="21">
        <v>0</v>
      </c>
      <c r="BJ110" s="21">
        <v>0</v>
      </c>
      <c r="BK110" s="21">
        <v>0</v>
      </c>
      <c r="BL110" s="21">
        <v>0</v>
      </c>
      <c r="BM110" s="21">
        <v>0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0</v>
      </c>
      <c r="BU110" s="21">
        <v>0</v>
      </c>
      <c r="BV110" s="21">
        <v>0</v>
      </c>
      <c r="BW110" s="21">
        <v>0</v>
      </c>
      <c r="BX110" s="21">
        <v>0</v>
      </c>
      <c r="BY110" s="21">
        <v>0</v>
      </c>
      <c r="BZ110" s="21">
        <v>0</v>
      </c>
      <c r="CA110" s="21">
        <v>0</v>
      </c>
      <c r="CB110" s="21">
        <v>239.01</v>
      </c>
      <c r="CD110" s="21">
        <v>58.5</v>
      </c>
      <c r="CF110" s="21">
        <v>0</v>
      </c>
      <c r="CG110" s="21">
        <v>0</v>
      </c>
      <c r="CH110" s="21">
        <v>0</v>
      </c>
      <c r="CI110" s="21">
        <v>0</v>
      </c>
      <c r="CJ110" s="21">
        <v>0</v>
      </c>
      <c r="CK110" s="21">
        <v>0</v>
      </c>
      <c r="CL110" s="21">
        <v>0</v>
      </c>
      <c r="CM110" s="21">
        <v>0</v>
      </c>
      <c r="CN110" s="21">
        <v>0</v>
      </c>
      <c r="CO110" s="21">
        <v>10</v>
      </c>
      <c r="CP110" s="21">
        <v>0</v>
      </c>
    </row>
    <row r="111" spans="1:94" s="21" customFormat="1" x14ac:dyDescent="0.25">
      <c r="A111" s="21" t="str">
        <f>"-"</f>
        <v>-</v>
      </c>
      <c r="B111" s="22" t="s">
        <v>96</v>
      </c>
      <c r="C111" s="21" t="str">
        <f>"50"</f>
        <v>50</v>
      </c>
      <c r="D111" s="21">
        <v>3.3</v>
      </c>
      <c r="E111" s="21">
        <v>0</v>
      </c>
      <c r="F111" s="21">
        <v>0.6</v>
      </c>
      <c r="G111" s="21">
        <v>0.6</v>
      </c>
      <c r="H111" s="21">
        <v>20.85</v>
      </c>
      <c r="I111" s="23">
        <v>96.69</v>
      </c>
      <c r="J111" s="21">
        <v>0.1</v>
      </c>
      <c r="K111" s="21">
        <v>0</v>
      </c>
      <c r="L111" s="21">
        <v>0</v>
      </c>
      <c r="M111" s="21">
        <v>0</v>
      </c>
      <c r="N111" s="21">
        <v>0.6</v>
      </c>
      <c r="O111" s="21">
        <v>16.100000000000001</v>
      </c>
      <c r="P111" s="21">
        <v>4.1500000000000004</v>
      </c>
      <c r="Q111" s="21">
        <v>0</v>
      </c>
      <c r="R111" s="21">
        <v>0</v>
      </c>
      <c r="S111" s="21">
        <v>0.5</v>
      </c>
      <c r="T111" s="21">
        <v>1.25</v>
      </c>
      <c r="U111" s="21">
        <v>305</v>
      </c>
      <c r="V111" s="21">
        <v>122.5</v>
      </c>
      <c r="W111" s="21">
        <v>17.5</v>
      </c>
      <c r="X111" s="21">
        <v>23.5</v>
      </c>
      <c r="Y111" s="21">
        <v>79</v>
      </c>
      <c r="Z111" s="21">
        <v>1.95</v>
      </c>
      <c r="AA111" s="21">
        <v>0</v>
      </c>
      <c r="AB111" s="21">
        <v>2.5</v>
      </c>
      <c r="AC111" s="21">
        <v>0.5</v>
      </c>
      <c r="AD111" s="21">
        <v>0.7</v>
      </c>
      <c r="AE111" s="21">
        <v>0.09</v>
      </c>
      <c r="AF111" s="21">
        <v>0.04</v>
      </c>
      <c r="AG111" s="21">
        <v>0.35</v>
      </c>
      <c r="AH111" s="21">
        <v>1</v>
      </c>
      <c r="AI111" s="21">
        <v>0</v>
      </c>
      <c r="AJ111" s="21">
        <v>0</v>
      </c>
      <c r="AK111" s="21">
        <v>0</v>
      </c>
      <c r="AL111" s="21">
        <v>0</v>
      </c>
      <c r="AM111" s="21">
        <v>213.5</v>
      </c>
      <c r="AN111" s="21">
        <v>111.5</v>
      </c>
      <c r="AO111" s="21">
        <v>46.5</v>
      </c>
      <c r="AP111" s="21">
        <v>99</v>
      </c>
      <c r="AQ111" s="21">
        <v>40</v>
      </c>
      <c r="AR111" s="21">
        <v>185.5</v>
      </c>
      <c r="AS111" s="21">
        <v>148.5</v>
      </c>
      <c r="AT111" s="21">
        <v>145.5</v>
      </c>
      <c r="AU111" s="21">
        <v>232</v>
      </c>
      <c r="AV111" s="21">
        <v>62</v>
      </c>
      <c r="AW111" s="21">
        <v>155</v>
      </c>
      <c r="AX111" s="21">
        <v>764.5</v>
      </c>
      <c r="AY111" s="21">
        <v>0</v>
      </c>
      <c r="AZ111" s="21">
        <v>263</v>
      </c>
      <c r="BA111" s="21">
        <v>145.5</v>
      </c>
      <c r="BB111" s="21">
        <v>90</v>
      </c>
      <c r="BC111" s="21">
        <v>65</v>
      </c>
      <c r="BD111" s="21">
        <v>0</v>
      </c>
      <c r="BE111" s="21">
        <v>0</v>
      </c>
      <c r="BF111" s="21">
        <v>0</v>
      </c>
      <c r="BG111" s="21">
        <v>0</v>
      </c>
      <c r="BH111" s="21">
        <v>0</v>
      </c>
      <c r="BI111" s="21">
        <v>0</v>
      </c>
      <c r="BJ111" s="21">
        <v>0</v>
      </c>
      <c r="BK111" s="21">
        <v>7.0000000000000007E-2</v>
      </c>
      <c r="BL111" s="21">
        <v>0</v>
      </c>
      <c r="BM111" s="21">
        <v>0.01</v>
      </c>
      <c r="BN111" s="21">
        <v>0.01</v>
      </c>
      <c r="BO111" s="21">
        <v>0</v>
      </c>
      <c r="BP111" s="21">
        <v>0</v>
      </c>
      <c r="BQ111" s="21">
        <v>0</v>
      </c>
      <c r="BR111" s="21">
        <v>0.01</v>
      </c>
      <c r="BS111" s="21">
        <v>0.06</v>
      </c>
      <c r="BT111" s="21">
        <v>0</v>
      </c>
      <c r="BU111" s="21">
        <v>0</v>
      </c>
      <c r="BV111" s="21">
        <v>0.24</v>
      </c>
      <c r="BW111" s="21">
        <v>0.04</v>
      </c>
      <c r="BX111" s="21">
        <v>0</v>
      </c>
      <c r="BY111" s="21">
        <v>0</v>
      </c>
      <c r="BZ111" s="21">
        <v>0</v>
      </c>
      <c r="CA111" s="21">
        <v>0</v>
      </c>
      <c r="CB111" s="21">
        <v>23.5</v>
      </c>
      <c r="CD111" s="21">
        <v>0.42</v>
      </c>
      <c r="CF111" s="21">
        <v>0</v>
      </c>
      <c r="CG111" s="21">
        <v>0</v>
      </c>
      <c r="CH111" s="21">
        <v>0</v>
      </c>
      <c r="CI111" s="21">
        <v>0</v>
      </c>
      <c r="CJ111" s="21">
        <v>0</v>
      </c>
      <c r="CK111" s="21">
        <v>0</v>
      </c>
      <c r="CL111" s="21">
        <v>0</v>
      </c>
      <c r="CM111" s="21">
        <v>0</v>
      </c>
      <c r="CN111" s="21">
        <v>0</v>
      </c>
      <c r="CO111" s="21">
        <v>0</v>
      </c>
      <c r="CP111" s="21">
        <v>0</v>
      </c>
    </row>
    <row r="112" spans="1:94" s="31" customFormat="1" x14ac:dyDescent="0.25">
      <c r="A112" s="31" t="str">
        <f>"-"</f>
        <v>-</v>
      </c>
      <c r="B112" s="32" t="s">
        <v>97</v>
      </c>
      <c r="C112" s="31" t="str">
        <f>"60"</f>
        <v>60</v>
      </c>
      <c r="D112" s="31">
        <v>3.97</v>
      </c>
      <c r="E112" s="31">
        <v>0</v>
      </c>
      <c r="F112" s="31">
        <v>0.39</v>
      </c>
      <c r="G112" s="31">
        <v>0.39</v>
      </c>
      <c r="H112" s="31">
        <v>28.14</v>
      </c>
      <c r="I112" s="33">
        <v>134.34059999999999</v>
      </c>
      <c r="J112" s="31">
        <v>0</v>
      </c>
      <c r="K112" s="31">
        <v>0</v>
      </c>
      <c r="L112" s="31">
        <v>0</v>
      </c>
      <c r="M112" s="31">
        <v>0</v>
      </c>
      <c r="N112" s="31">
        <v>0.66</v>
      </c>
      <c r="O112" s="31">
        <v>27.36</v>
      </c>
      <c r="P112" s="31">
        <v>0.12</v>
      </c>
      <c r="Q112" s="31">
        <v>0</v>
      </c>
      <c r="R112" s="31">
        <v>0</v>
      </c>
      <c r="S112" s="31">
        <v>0</v>
      </c>
      <c r="T112" s="31">
        <v>1.08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  <c r="AM112" s="31">
        <v>305.37</v>
      </c>
      <c r="AN112" s="31">
        <v>101.27</v>
      </c>
      <c r="AO112" s="31">
        <v>60.03</v>
      </c>
      <c r="AP112" s="31">
        <v>120.06</v>
      </c>
      <c r="AQ112" s="31">
        <v>45.41</v>
      </c>
      <c r="AR112" s="31">
        <v>217.15</v>
      </c>
      <c r="AS112" s="31">
        <v>134.68</v>
      </c>
      <c r="AT112" s="31">
        <v>187.92</v>
      </c>
      <c r="AU112" s="31">
        <v>155.03</v>
      </c>
      <c r="AV112" s="31">
        <v>81.430000000000007</v>
      </c>
      <c r="AW112" s="31">
        <v>144.07</v>
      </c>
      <c r="AX112" s="31">
        <v>1204.78</v>
      </c>
      <c r="AY112" s="31">
        <v>0</v>
      </c>
      <c r="AZ112" s="31">
        <v>392.54</v>
      </c>
      <c r="BA112" s="31">
        <v>170.69</v>
      </c>
      <c r="BB112" s="31">
        <v>113.27</v>
      </c>
      <c r="BC112" s="31">
        <v>89.78</v>
      </c>
      <c r="BD112" s="31">
        <v>0</v>
      </c>
      <c r="BE112" s="31">
        <v>0</v>
      </c>
      <c r="BF112" s="31">
        <v>0</v>
      </c>
      <c r="BG112" s="31">
        <v>0</v>
      </c>
      <c r="BH112" s="31">
        <v>0</v>
      </c>
      <c r="BI112" s="31">
        <v>0</v>
      </c>
      <c r="BJ112" s="31">
        <v>0</v>
      </c>
      <c r="BK112" s="31">
        <v>0.05</v>
      </c>
      <c r="BL112" s="31">
        <v>0</v>
      </c>
      <c r="BM112" s="31">
        <v>0</v>
      </c>
      <c r="BN112" s="31">
        <v>0</v>
      </c>
      <c r="BO112" s="31">
        <v>0</v>
      </c>
      <c r="BP112" s="31">
        <v>0</v>
      </c>
      <c r="BQ112" s="31">
        <v>0</v>
      </c>
      <c r="BR112" s="31">
        <v>0</v>
      </c>
      <c r="BS112" s="31">
        <v>0.04</v>
      </c>
      <c r="BT112" s="31">
        <v>0</v>
      </c>
      <c r="BU112" s="31">
        <v>0</v>
      </c>
      <c r="BV112" s="31">
        <v>0.17</v>
      </c>
      <c r="BW112" s="31">
        <v>0.01</v>
      </c>
      <c r="BX112" s="31">
        <v>0</v>
      </c>
      <c r="BY112" s="31">
        <v>0</v>
      </c>
      <c r="BZ112" s="31">
        <v>0</v>
      </c>
      <c r="CA112" s="31">
        <v>0</v>
      </c>
      <c r="CB112" s="31">
        <v>23.46</v>
      </c>
      <c r="CD112" s="31">
        <v>0</v>
      </c>
      <c r="CF112" s="31">
        <v>0</v>
      </c>
      <c r="CG112" s="31">
        <v>0</v>
      </c>
      <c r="CH112" s="31">
        <v>0</v>
      </c>
      <c r="CI112" s="31">
        <v>0</v>
      </c>
      <c r="CJ112" s="31">
        <v>0</v>
      </c>
      <c r="CK112" s="31">
        <v>0</v>
      </c>
      <c r="CL112" s="31">
        <v>0</v>
      </c>
      <c r="CM112" s="31">
        <v>0</v>
      </c>
      <c r="CN112" s="31">
        <v>0</v>
      </c>
      <c r="CO112" s="31">
        <v>0</v>
      </c>
      <c r="CP112" s="31">
        <v>0</v>
      </c>
    </row>
    <row r="113" spans="1:94" s="39" customFormat="1" x14ac:dyDescent="0.25">
      <c r="A113" s="31" t="s">
        <v>173</v>
      </c>
      <c r="B113" s="32" t="s">
        <v>122</v>
      </c>
      <c r="C113" s="33" t="s">
        <v>174</v>
      </c>
      <c r="D113" s="33">
        <v>2.57</v>
      </c>
      <c r="E113" s="33">
        <v>0</v>
      </c>
      <c r="F113" s="33">
        <v>0.25</v>
      </c>
      <c r="G113" s="33">
        <v>0.28999999999999998</v>
      </c>
      <c r="H113" s="33">
        <v>16.97</v>
      </c>
      <c r="I113" s="33">
        <v>80.61051599999999</v>
      </c>
      <c r="J113" s="31">
        <v>7.0000000000000007E-2</v>
      </c>
      <c r="K113" s="31">
        <v>0</v>
      </c>
      <c r="L113" s="31">
        <v>0</v>
      </c>
      <c r="M113" s="31">
        <v>0</v>
      </c>
      <c r="N113" s="31">
        <v>0.23</v>
      </c>
      <c r="O113" s="31">
        <v>15.89</v>
      </c>
      <c r="P113" s="31">
        <v>0.85</v>
      </c>
      <c r="Q113" s="31">
        <v>0</v>
      </c>
      <c r="R113" s="31">
        <v>0</v>
      </c>
      <c r="S113" s="31">
        <v>0.11</v>
      </c>
      <c r="T113" s="31">
        <v>0.61</v>
      </c>
      <c r="U113" s="31">
        <v>179.64</v>
      </c>
      <c r="V113" s="31">
        <v>29.46</v>
      </c>
      <c r="W113" s="31">
        <v>6.34</v>
      </c>
      <c r="X113" s="31">
        <v>4.38</v>
      </c>
      <c r="Y113" s="31">
        <v>20.36</v>
      </c>
      <c r="Z113" s="31">
        <v>0.34</v>
      </c>
      <c r="AA113" s="31">
        <v>0</v>
      </c>
      <c r="AB113" s="31">
        <v>0</v>
      </c>
      <c r="AC113" s="31">
        <v>0</v>
      </c>
      <c r="AD113" s="31">
        <v>0.4</v>
      </c>
      <c r="AE113" s="31">
        <v>0.03</v>
      </c>
      <c r="AF113" s="24">
        <v>0.01</v>
      </c>
      <c r="AG113" s="24">
        <v>0.26</v>
      </c>
      <c r="AH113" s="24">
        <v>0.79</v>
      </c>
      <c r="AI113" s="24">
        <v>0</v>
      </c>
    </row>
    <row r="114" spans="1:94" s="34" customFormat="1" x14ac:dyDescent="0.25">
      <c r="B114" s="35" t="s">
        <v>98</v>
      </c>
      <c r="C114" s="37">
        <f>C113+C112+C111+C110+C109+C108+C107</f>
        <v>870</v>
      </c>
      <c r="D114" s="29">
        <f>SUM(D107:D112)</f>
        <v>29.949999999999996</v>
      </c>
      <c r="E114" s="29">
        <f t="shared" ref="E114" si="530">SUM(E107:E112)</f>
        <v>3.15</v>
      </c>
      <c r="F114" s="29">
        <f t="shared" ref="F114" si="531">SUM(F107:F112)</f>
        <v>26.3</v>
      </c>
      <c r="G114" s="29">
        <f t="shared" ref="G114" si="532">SUM(G107:G112)</f>
        <v>1.62</v>
      </c>
      <c r="H114" s="29">
        <f t="shared" ref="H114" si="533">SUM(H107:H112)</f>
        <v>137.60000000000002</v>
      </c>
      <c r="I114" s="29">
        <f t="shared" ref="I114" si="534">SUM(I107:I112)</f>
        <v>869.60757250000006</v>
      </c>
      <c r="J114" s="29">
        <f t="shared" ref="J114" si="535">SUM(J107:J112)</f>
        <v>14.579999999999998</v>
      </c>
      <c r="K114" s="29">
        <f t="shared" ref="K114" si="536">SUM(K107:K112)</f>
        <v>0.61</v>
      </c>
      <c r="L114" s="29">
        <f t="shared" ref="L114" si="537">SUM(L107:L112)</f>
        <v>0</v>
      </c>
      <c r="M114" s="29">
        <f t="shared" ref="M114" si="538">SUM(M107:M112)</f>
        <v>0</v>
      </c>
      <c r="N114" s="29">
        <f t="shared" ref="N114" si="539">SUM(N107:N112)</f>
        <v>26.330000000000002</v>
      </c>
      <c r="O114" s="29">
        <f t="shared" ref="O114" si="540">SUM(O107:O112)</f>
        <v>68.14</v>
      </c>
      <c r="P114" s="29">
        <f t="shared" ref="P114" si="541">SUM(P107:P112)</f>
        <v>7.830000000000001</v>
      </c>
      <c r="Q114" s="29">
        <f t="shared" ref="Q114" si="542">SUM(Q107:Q112)</f>
        <v>0</v>
      </c>
      <c r="R114" s="29">
        <f t="shared" ref="R114" si="543">SUM(R107:R112)</f>
        <v>0</v>
      </c>
      <c r="S114" s="29">
        <f t="shared" ref="S114" si="544">SUM(S107:S112)</f>
        <v>1.1000000000000001</v>
      </c>
      <c r="T114" s="29">
        <f t="shared" ref="T114" si="545">SUM(T107:T112)</f>
        <v>6.0600000000000005</v>
      </c>
      <c r="U114" s="29">
        <f t="shared" ref="U114" si="546">SUM(U107:U112)</f>
        <v>552.1</v>
      </c>
      <c r="V114" s="29">
        <f t="shared" ref="V114" si="547">SUM(V107:V112)</f>
        <v>773.72</v>
      </c>
      <c r="W114" s="29">
        <f t="shared" ref="W114" si="548">SUM(W107:W112)</f>
        <v>124.12</v>
      </c>
      <c r="X114" s="29">
        <f t="shared" ref="X114" si="549">SUM(X107:X112)</f>
        <v>68.010000000000005</v>
      </c>
      <c r="Y114" s="29">
        <f t="shared" ref="Y114" si="550">SUM(Y107:Y112)</f>
        <v>237.24</v>
      </c>
      <c r="Z114" s="29">
        <f t="shared" ref="Z114" si="551">SUM(Z107:Z112)</f>
        <v>3.48</v>
      </c>
      <c r="AA114" s="29">
        <f t="shared" ref="AA114" si="552">SUM(AA107:AA112)</f>
        <v>112.55</v>
      </c>
      <c r="AB114" s="29">
        <f t="shared" ref="AB114" si="553">SUM(AB107:AB112)</f>
        <v>1528.9099999999999</v>
      </c>
      <c r="AC114" s="29">
        <f t="shared" ref="AC114" si="554">SUM(AC107:AC112)</f>
        <v>459.07000000000005</v>
      </c>
      <c r="AD114" s="29">
        <f t="shared" ref="AD114" si="555">SUM(AD107:AD112)</f>
        <v>1.5099999999999998</v>
      </c>
      <c r="AE114" s="29">
        <f t="shared" ref="AE114" si="556">SUM(AE107:AE112)</f>
        <v>0.22</v>
      </c>
      <c r="AF114" s="29">
        <f t="shared" ref="AF114" si="557">SUM(AF107:AF112)</f>
        <v>0.25999999999999995</v>
      </c>
      <c r="AG114" s="29">
        <f t="shared" ref="AG114" si="558">SUM(AG107:AG112)</f>
        <v>1.81</v>
      </c>
      <c r="AH114" s="29">
        <f t="shared" ref="AH114" si="559">SUM(AH107:AH112)</f>
        <v>4.0999999999999996</v>
      </c>
      <c r="AI114" s="29">
        <f t="shared" ref="AI114" si="560">SUM(AI107:AI112)</f>
        <v>51.43</v>
      </c>
      <c r="AJ114" s="34">
        <v>0</v>
      </c>
      <c r="AK114" s="34">
        <v>249.27</v>
      </c>
      <c r="AL114" s="34">
        <v>214.31</v>
      </c>
      <c r="AM114" s="34">
        <v>1005</v>
      </c>
      <c r="AN114" s="34">
        <v>557.33000000000004</v>
      </c>
      <c r="AO114" s="34">
        <v>236.9</v>
      </c>
      <c r="AP114" s="34">
        <v>469.49</v>
      </c>
      <c r="AQ114" s="34">
        <v>172.99</v>
      </c>
      <c r="AR114" s="34">
        <v>693.85</v>
      </c>
      <c r="AS114" s="34">
        <v>531.46</v>
      </c>
      <c r="AT114" s="34">
        <v>659.56</v>
      </c>
      <c r="AU114" s="34">
        <v>870.88</v>
      </c>
      <c r="AV114" s="34">
        <v>251.86</v>
      </c>
      <c r="AW114" s="34">
        <v>484.7</v>
      </c>
      <c r="AX114" s="34">
        <v>2887.13</v>
      </c>
      <c r="AY114" s="34">
        <v>1.25</v>
      </c>
      <c r="AZ114" s="34">
        <v>875.41</v>
      </c>
      <c r="BA114" s="34">
        <v>565.72</v>
      </c>
      <c r="BB114" s="34">
        <v>449.53</v>
      </c>
      <c r="BC114" s="34">
        <v>251.42</v>
      </c>
      <c r="BD114" s="34">
        <v>0.85</v>
      </c>
      <c r="BE114" s="34">
        <v>0.22</v>
      </c>
      <c r="BF114" s="34">
        <v>0.17</v>
      </c>
      <c r="BG114" s="34">
        <v>0.44</v>
      </c>
      <c r="BH114" s="34">
        <v>0.55000000000000004</v>
      </c>
      <c r="BI114" s="34">
        <v>1.89</v>
      </c>
      <c r="BJ114" s="34">
        <v>0</v>
      </c>
      <c r="BK114" s="34">
        <v>6.34</v>
      </c>
      <c r="BL114" s="34">
        <v>0</v>
      </c>
      <c r="BM114" s="34">
        <v>2.04</v>
      </c>
      <c r="BN114" s="34">
        <v>0.03</v>
      </c>
      <c r="BO114" s="34">
        <v>0.04</v>
      </c>
      <c r="BP114" s="34">
        <v>0</v>
      </c>
      <c r="BQ114" s="34">
        <v>0.24</v>
      </c>
      <c r="BR114" s="34">
        <v>0.67</v>
      </c>
      <c r="BS114" s="34">
        <v>6.83</v>
      </c>
      <c r="BT114" s="34">
        <v>0</v>
      </c>
      <c r="BU114" s="34">
        <v>0</v>
      </c>
      <c r="BV114" s="34">
        <v>4.1900000000000004</v>
      </c>
      <c r="BW114" s="34">
        <v>7.0000000000000007E-2</v>
      </c>
      <c r="BX114" s="34">
        <v>0</v>
      </c>
      <c r="BY114" s="34">
        <v>0</v>
      </c>
      <c r="BZ114" s="34">
        <v>0</v>
      </c>
      <c r="CA114" s="34">
        <v>0</v>
      </c>
      <c r="CB114" s="34">
        <v>916.02</v>
      </c>
      <c r="CC114" s="34">
        <f>$I$114/$I$115*100</f>
        <v>100</v>
      </c>
      <c r="CD114" s="34">
        <v>1942.56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0</v>
      </c>
      <c r="CO114" s="34">
        <v>13</v>
      </c>
      <c r="CP114" s="34">
        <v>0.5</v>
      </c>
    </row>
    <row r="115" spans="1:94" s="34" customFormat="1" x14ac:dyDescent="0.25">
      <c r="B115" s="35" t="s">
        <v>89</v>
      </c>
      <c r="D115" s="29">
        <f>D114</f>
        <v>29.949999999999996</v>
      </c>
      <c r="E115" s="29">
        <f t="shared" ref="E115" si="561">E114</f>
        <v>3.15</v>
      </c>
      <c r="F115" s="29">
        <f t="shared" ref="F115" si="562">F114</f>
        <v>26.3</v>
      </c>
      <c r="G115" s="29">
        <f t="shared" ref="G115" si="563">G114</f>
        <v>1.62</v>
      </c>
      <c r="H115" s="29">
        <f t="shared" ref="H115" si="564">H114</f>
        <v>137.60000000000002</v>
      </c>
      <c r="I115" s="29">
        <f t="shared" ref="I115" si="565">I114</f>
        <v>869.60757250000006</v>
      </c>
      <c r="J115" s="29">
        <f t="shared" ref="J115" si="566">J114</f>
        <v>14.579999999999998</v>
      </c>
      <c r="K115" s="29">
        <f t="shared" ref="K115" si="567">K114</f>
        <v>0.61</v>
      </c>
      <c r="L115" s="29">
        <f t="shared" ref="L115" si="568">L114</f>
        <v>0</v>
      </c>
      <c r="M115" s="29">
        <f t="shared" ref="M115" si="569">M114</f>
        <v>0</v>
      </c>
      <c r="N115" s="29">
        <f t="shared" ref="N115" si="570">N114</f>
        <v>26.330000000000002</v>
      </c>
      <c r="O115" s="29">
        <f t="shared" ref="O115" si="571">O114</f>
        <v>68.14</v>
      </c>
      <c r="P115" s="29">
        <f t="shared" ref="P115" si="572">P114</f>
        <v>7.830000000000001</v>
      </c>
      <c r="Q115" s="29">
        <f t="shared" ref="Q115" si="573">Q114</f>
        <v>0</v>
      </c>
      <c r="R115" s="29">
        <f t="shared" ref="R115" si="574">R114</f>
        <v>0</v>
      </c>
      <c r="S115" s="29">
        <f t="shared" ref="S115" si="575">S114</f>
        <v>1.1000000000000001</v>
      </c>
      <c r="T115" s="29">
        <f t="shared" ref="T115" si="576">T114</f>
        <v>6.0600000000000005</v>
      </c>
      <c r="U115" s="29">
        <f t="shared" ref="U115" si="577">U114</f>
        <v>552.1</v>
      </c>
      <c r="V115" s="29">
        <f t="shared" ref="V115" si="578">V114</f>
        <v>773.72</v>
      </c>
      <c r="W115" s="29">
        <f t="shared" ref="W115" si="579">W114</f>
        <v>124.12</v>
      </c>
      <c r="X115" s="29">
        <f t="shared" ref="X115" si="580">X114</f>
        <v>68.010000000000005</v>
      </c>
      <c r="Y115" s="29">
        <f t="shared" ref="Y115" si="581">Y114</f>
        <v>237.24</v>
      </c>
      <c r="Z115" s="29">
        <f t="shared" ref="Z115" si="582">Z114</f>
        <v>3.48</v>
      </c>
      <c r="AA115" s="29">
        <f t="shared" ref="AA115" si="583">AA114</f>
        <v>112.55</v>
      </c>
      <c r="AB115" s="29">
        <f t="shared" ref="AB115" si="584">AB114</f>
        <v>1528.9099999999999</v>
      </c>
      <c r="AC115" s="29">
        <f t="shared" ref="AC115" si="585">AC114</f>
        <v>459.07000000000005</v>
      </c>
      <c r="AD115" s="29">
        <f t="shared" ref="AD115" si="586">AD114</f>
        <v>1.5099999999999998</v>
      </c>
      <c r="AE115" s="29">
        <f t="shared" ref="AE115" si="587">AE114</f>
        <v>0.22</v>
      </c>
      <c r="AF115" s="29">
        <f t="shared" ref="AF115" si="588">AF114</f>
        <v>0.25999999999999995</v>
      </c>
      <c r="AG115" s="29">
        <f t="shared" ref="AG115" si="589">AG114</f>
        <v>1.81</v>
      </c>
      <c r="AH115" s="29">
        <f t="shared" ref="AH115" si="590">AH114</f>
        <v>4.0999999999999996</v>
      </c>
      <c r="AI115" s="29">
        <f t="shared" ref="AI115" si="591">AI114</f>
        <v>51.43</v>
      </c>
      <c r="AJ115" s="34">
        <v>0</v>
      </c>
      <c r="AK115" s="34">
        <v>249.27</v>
      </c>
      <c r="AL115" s="34">
        <v>214.31</v>
      </c>
      <c r="AM115" s="34">
        <v>1005</v>
      </c>
      <c r="AN115" s="34">
        <v>557.33000000000004</v>
      </c>
      <c r="AO115" s="34">
        <v>236.9</v>
      </c>
      <c r="AP115" s="34">
        <v>469.49</v>
      </c>
      <c r="AQ115" s="34">
        <v>172.99</v>
      </c>
      <c r="AR115" s="34">
        <v>693.85</v>
      </c>
      <c r="AS115" s="34">
        <v>531.46</v>
      </c>
      <c r="AT115" s="34">
        <v>659.56</v>
      </c>
      <c r="AU115" s="34">
        <v>870.88</v>
      </c>
      <c r="AV115" s="34">
        <v>251.86</v>
      </c>
      <c r="AW115" s="34">
        <v>484.7</v>
      </c>
      <c r="AX115" s="34">
        <v>2887.13</v>
      </c>
      <c r="AY115" s="34">
        <v>1.25</v>
      </c>
      <c r="AZ115" s="34">
        <v>875.41</v>
      </c>
      <c r="BA115" s="34">
        <v>565.72</v>
      </c>
      <c r="BB115" s="34">
        <v>449.53</v>
      </c>
      <c r="BC115" s="34">
        <v>251.42</v>
      </c>
      <c r="BD115" s="34">
        <v>0.85</v>
      </c>
      <c r="BE115" s="34">
        <v>0.22</v>
      </c>
      <c r="BF115" s="34">
        <v>0.17</v>
      </c>
      <c r="BG115" s="34">
        <v>0.44</v>
      </c>
      <c r="BH115" s="34">
        <v>0.55000000000000004</v>
      </c>
      <c r="BI115" s="34">
        <v>1.89</v>
      </c>
      <c r="BJ115" s="34">
        <v>0</v>
      </c>
      <c r="BK115" s="34">
        <v>6.34</v>
      </c>
      <c r="BL115" s="34">
        <v>0</v>
      </c>
      <c r="BM115" s="34">
        <v>2.04</v>
      </c>
      <c r="BN115" s="34">
        <v>0.03</v>
      </c>
      <c r="BO115" s="34">
        <v>0.04</v>
      </c>
      <c r="BP115" s="34">
        <v>0</v>
      </c>
      <c r="BQ115" s="34">
        <v>0.24</v>
      </c>
      <c r="BR115" s="34">
        <v>0.67</v>
      </c>
      <c r="BS115" s="34">
        <v>6.83</v>
      </c>
      <c r="BT115" s="34">
        <v>0</v>
      </c>
      <c r="BU115" s="34">
        <v>0</v>
      </c>
      <c r="BV115" s="34">
        <v>4.1900000000000004</v>
      </c>
      <c r="BW115" s="34">
        <v>7.0000000000000007E-2</v>
      </c>
      <c r="BX115" s="34">
        <v>0</v>
      </c>
      <c r="BY115" s="34">
        <v>0</v>
      </c>
      <c r="BZ115" s="34">
        <v>0</v>
      </c>
      <c r="CA115" s="34">
        <v>0</v>
      </c>
      <c r="CB115" s="34">
        <v>916.02</v>
      </c>
      <c r="CD115" s="34">
        <v>1942.56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13</v>
      </c>
      <c r="CP115" s="34">
        <v>0.5</v>
      </c>
    </row>
    <row r="116" spans="1:94" x14ac:dyDescent="0.25">
      <c r="B116" s="30" t="s">
        <v>129</v>
      </c>
    </row>
    <row r="117" spans="1:94" x14ac:dyDescent="0.25">
      <c r="B117" s="30" t="s">
        <v>91</v>
      </c>
    </row>
    <row r="118" spans="1:94" s="21" customFormat="1" ht="31.5" x14ac:dyDescent="0.25">
      <c r="A118" s="21" t="str">
        <f>"16/2"</f>
        <v>16/2</v>
      </c>
      <c r="B118" s="22" t="s">
        <v>113</v>
      </c>
      <c r="C118" s="21" t="str">
        <f>"270"</f>
        <v>270</v>
      </c>
      <c r="D118" s="21">
        <v>6.51</v>
      </c>
      <c r="E118" s="21">
        <v>0</v>
      </c>
      <c r="F118" s="21">
        <v>5.93</v>
      </c>
      <c r="G118" s="21">
        <v>5.93</v>
      </c>
      <c r="H118" s="21">
        <v>25.86</v>
      </c>
      <c r="I118" s="23">
        <v>177.2</v>
      </c>
      <c r="J118" s="21">
        <v>0.73</v>
      </c>
      <c r="K118" s="21">
        <v>3.25</v>
      </c>
      <c r="L118" s="21">
        <v>0</v>
      </c>
      <c r="M118" s="21">
        <v>0</v>
      </c>
      <c r="N118" s="21">
        <v>3.08</v>
      </c>
      <c r="O118" s="21">
        <v>17.43</v>
      </c>
      <c r="P118" s="21">
        <v>3.43</v>
      </c>
      <c r="Q118" s="21">
        <v>0</v>
      </c>
      <c r="R118" s="21">
        <v>0</v>
      </c>
      <c r="S118" s="21">
        <v>0.18</v>
      </c>
      <c r="T118" s="21">
        <v>1.93</v>
      </c>
      <c r="U118" s="21">
        <v>203.05</v>
      </c>
      <c r="V118" s="21">
        <v>538.30999999999995</v>
      </c>
      <c r="W118" s="21">
        <v>33.909999999999997</v>
      </c>
      <c r="X118" s="21">
        <v>39.200000000000003</v>
      </c>
      <c r="Y118" s="21">
        <v>95.04</v>
      </c>
      <c r="Z118" s="21">
        <v>2.25</v>
      </c>
      <c r="AA118" s="21">
        <v>0</v>
      </c>
      <c r="AB118" s="21">
        <v>1363.05</v>
      </c>
      <c r="AC118" s="21">
        <v>272.48</v>
      </c>
      <c r="AD118" s="21">
        <v>2.62</v>
      </c>
      <c r="AE118" s="21">
        <v>0.25</v>
      </c>
      <c r="AF118" s="21">
        <v>0.08</v>
      </c>
      <c r="AG118" s="21">
        <v>1.22</v>
      </c>
      <c r="AH118" s="21">
        <v>2.75</v>
      </c>
      <c r="AI118" s="21">
        <v>6.1</v>
      </c>
      <c r="AJ118" s="21">
        <v>0</v>
      </c>
      <c r="AK118" s="21">
        <v>197.96</v>
      </c>
      <c r="AL118" s="21">
        <v>213.64</v>
      </c>
      <c r="AM118" s="21">
        <v>359.42</v>
      </c>
      <c r="AN118" s="21">
        <v>345.21</v>
      </c>
      <c r="AO118" s="21">
        <v>47.41</v>
      </c>
      <c r="AP118" s="21">
        <v>193.06</v>
      </c>
      <c r="AQ118" s="21">
        <v>64.19</v>
      </c>
      <c r="AR118" s="21">
        <v>226.87</v>
      </c>
      <c r="AS118" s="21">
        <v>219.77</v>
      </c>
      <c r="AT118" s="21">
        <v>419.77</v>
      </c>
      <c r="AU118" s="21">
        <v>495.91</v>
      </c>
      <c r="AV118" s="21">
        <v>100.47</v>
      </c>
      <c r="AW118" s="21">
        <v>214.87</v>
      </c>
      <c r="AX118" s="21">
        <v>785.46</v>
      </c>
      <c r="AY118" s="21">
        <v>0</v>
      </c>
      <c r="AZ118" s="21">
        <v>151.41</v>
      </c>
      <c r="BA118" s="21">
        <v>184.64</v>
      </c>
      <c r="BB118" s="21">
        <v>155.82</v>
      </c>
      <c r="BC118" s="21">
        <v>58.43</v>
      </c>
      <c r="BD118" s="21">
        <v>0</v>
      </c>
      <c r="BE118" s="21">
        <v>0</v>
      </c>
      <c r="BF118" s="21">
        <v>0</v>
      </c>
      <c r="BG118" s="21">
        <v>0</v>
      </c>
      <c r="BH118" s="21">
        <v>0</v>
      </c>
      <c r="BI118" s="21">
        <v>0</v>
      </c>
      <c r="BJ118" s="21">
        <v>0</v>
      </c>
      <c r="BK118" s="21">
        <v>0.39</v>
      </c>
      <c r="BL118" s="21">
        <v>0</v>
      </c>
      <c r="BM118" s="21">
        <v>0.28999999999999998</v>
      </c>
      <c r="BN118" s="21">
        <v>0.02</v>
      </c>
      <c r="BO118" s="21">
        <v>0.03</v>
      </c>
      <c r="BP118" s="21">
        <v>0</v>
      </c>
      <c r="BQ118" s="21">
        <v>0</v>
      </c>
      <c r="BR118" s="21">
        <v>0</v>
      </c>
      <c r="BS118" s="21">
        <v>1.33</v>
      </c>
      <c r="BT118" s="21">
        <v>0</v>
      </c>
      <c r="BU118" s="21">
        <v>0</v>
      </c>
      <c r="BV118" s="21">
        <v>3.13</v>
      </c>
      <c r="BW118" s="21">
        <v>0.02</v>
      </c>
      <c r="BX118" s="21">
        <v>0</v>
      </c>
      <c r="BY118" s="21">
        <v>0</v>
      </c>
      <c r="BZ118" s="21">
        <v>0</v>
      </c>
      <c r="CA118" s="21">
        <v>0</v>
      </c>
      <c r="CB118" s="21">
        <v>241.53</v>
      </c>
      <c r="CD118" s="21">
        <v>227.18</v>
      </c>
      <c r="CF118" s="21">
        <v>0</v>
      </c>
      <c r="CG118" s="21">
        <v>0</v>
      </c>
      <c r="CH118" s="21">
        <v>0</v>
      </c>
      <c r="CI118" s="21">
        <v>0</v>
      </c>
      <c r="CJ118" s="21">
        <v>0</v>
      </c>
      <c r="CK118" s="21">
        <v>0</v>
      </c>
      <c r="CL118" s="21">
        <v>0</v>
      </c>
      <c r="CM118" s="21">
        <v>0</v>
      </c>
      <c r="CN118" s="21">
        <v>0</v>
      </c>
      <c r="CO118" s="21">
        <v>0</v>
      </c>
      <c r="CP118" s="21">
        <v>0.5</v>
      </c>
    </row>
    <row r="119" spans="1:94" s="21" customFormat="1" ht="31.5" x14ac:dyDescent="0.25">
      <c r="A119" s="21" t="str">
        <f>"35/8"</f>
        <v>35/8</v>
      </c>
      <c r="B119" s="22" t="s">
        <v>130</v>
      </c>
      <c r="C119" s="21" t="str">
        <f>"230"</f>
        <v>230</v>
      </c>
      <c r="D119" s="21">
        <v>15.09</v>
      </c>
      <c r="E119" s="21">
        <v>10.4</v>
      </c>
      <c r="F119" s="21">
        <v>21.8</v>
      </c>
      <c r="G119" s="21">
        <v>6.18</v>
      </c>
      <c r="H119" s="21">
        <v>40.56</v>
      </c>
      <c r="I119" s="23">
        <v>416.5002467745</v>
      </c>
      <c r="J119" s="21">
        <v>9.7100000000000009</v>
      </c>
      <c r="K119" s="21">
        <v>4.1100000000000003</v>
      </c>
      <c r="L119" s="21">
        <v>0</v>
      </c>
      <c r="M119" s="21">
        <v>0</v>
      </c>
      <c r="N119" s="21">
        <v>3.25</v>
      </c>
      <c r="O119" s="21">
        <v>34.11</v>
      </c>
      <c r="P119" s="21">
        <v>3.2</v>
      </c>
      <c r="Q119" s="21">
        <v>0</v>
      </c>
      <c r="R119" s="21">
        <v>0</v>
      </c>
      <c r="S119" s="21">
        <v>0.45</v>
      </c>
      <c r="T119" s="21">
        <v>3.79</v>
      </c>
      <c r="U119" s="21">
        <v>271.66000000000003</v>
      </c>
      <c r="V119" s="21">
        <v>1026.6199999999999</v>
      </c>
      <c r="W119" s="21">
        <v>30.43</v>
      </c>
      <c r="X119" s="21">
        <v>55.29</v>
      </c>
      <c r="Y119" s="21">
        <v>206.88</v>
      </c>
      <c r="Z119" s="21">
        <v>2.84</v>
      </c>
      <c r="AA119" s="21">
        <v>6.9</v>
      </c>
      <c r="AB119" s="21">
        <v>30.19</v>
      </c>
      <c r="AC119" s="21">
        <v>18.2</v>
      </c>
      <c r="AD119" s="21">
        <v>3.55</v>
      </c>
      <c r="AE119" s="21">
        <v>0.39</v>
      </c>
      <c r="AF119" s="21">
        <v>0.19</v>
      </c>
      <c r="AG119" s="21">
        <v>3.14</v>
      </c>
      <c r="AH119" s="21">
        <v>8.61</v>
      </c>
      <c r="AI119" s="21">
        <v>3.38</v>
      </c>
      <c r="AJ119" s="21">
        <v>0</v>
      </c>
      <c r="AK119" s="21">
        <v>537.64</v>
      </c>
      <c r="AL119" s="21">
        <v>458.06</v>
      </c>
      <c r="AM119" s="21">
        <v>936.76</v>
      </c>
      <c r="AN119" s="21">
        <v>982.66</v>
      </c>
      <c r="AO119" s="21">
        <v>277.12</v>
      </c>
      <c r="AP119" s="21">
        <v>562.88</v>
      </c>
      <c r="AQ119" s="21">
        <v>182.1</v>
      </c>
      <c r="AR119" s="21">
        <v>543.1</v>
      </c>
      <c r="AS119" s="21">
        <v>679.9</v>
      </c>
      <c r="AT119" s="21">
        <v>950.34</v>
      </c>
      <c r="AU119" s="21">
        <v>1080.02</v>
      </c>
      <c r="AV119" s="21">
        <v>437.97</v>
      </c>
      <c r="AW119" s="21">
        <v>588.36</v>
      </c>
      <c r="AX119" s="21">
        <v>2320.21</v>
      </c>
      <c r="AY119" s="21">
        <v>110.56</v>
      </c>
      <c r="AZ119" s="21">
        <v>618.4</v>
      </c>
      <c r="BA119" s="21">
        <v>548.48</v>
      </c>
      <c r="BB119" s="21">
        <v>444.18</v>
      </c>
      <c r="BC119" s="21">
        <v>180.54</v>
      </c>
      <c r="BD119" s="21">
        <v>0</v>
      </c>
      <c r="BE119" s="21">
        <v>0</v>
      </c>
      <c r="BF119" s="21">
        <v>0</v>
      </c>
      <c r="BG119" s="21">
        <v>0</v>
      </c>
      <c r="BH119" s="21">
        <v>0</v>
      </c>
      <c r="BI119" s="21">
        <v>0</v>
      </c>
      <c r="BJ119" s="21">
        <v>0</v>
      </c>
      <c r="BK119" s="21">
        <v>0.42</v>
      </c>
      <c r="BL119" s="21">
        <v>0</v>
      </c>
      <c r="BM119" s="21">
        <v>0.21</v>
      </c>
      <c r="BN119" s="21">
        <v>0.01</v>
      </c>
      <c r="BO119" s="21">
        <v>0.03</v>
      </c>
      <c r="BP119" s="21">
        <v>0</v>
      </c>
      <c r="BQ119" s="21">
        <v>0</v>
      </c>
      <c r="BR119" s="21">
        <v>0.01</v>
      </c>
      <c r="BS119" s="21">
        <v>1.38</v>
      </c>
      <c r="BT119" s="21">
        <v>0</v>
      </c>
      <c r="BU119" s="21">
        <v>0</v>
      </c>
      <c r="BV119" s="21">
        <v>3.3</v>
      </c>
      <c r="BW119" s="21">
        <v>0</v>
      </c>
      <c r="BX119" s="21">
        <v>0</v>
      </c>
      <c r="BY119" s="21">
        <v>0</v>
      </c>
      <c r="BZ119" s="21">
        <v>0</v>
      </c>
      <c r="CA119" s="21">
        <v>0</v>
      </c>
      <c r="CB119" s="21">
        <v>220.11</v>
      </c>
      <c r="CD119" s="21">
        <v>11.93</v>
      </c>
      <c r="CF119" s="21">
        <v>0</v>
      </c>
      <c r="CG119" s="21">
        <v>0</v>
      </c>
      <c r="CH119" s="21">
        <v>0</v>
      </c>
      <c r="CI119" s="21">
        <v>0</v>
      </c>
      <c r="CJ119" s="21">
        <v>0</v>
      </c>
      <c r="CK119" s="21">
        <v>0</v>
      </c>
      <c r="CL119" s="21">
        <v>0</v>
      </c>
      <c r="CM119" s="21">
        <v>0</v>
      </c>
      <c r="CN119" s="21">
        <v>0</v>
      </c>
      <c r="CO119" s="21">
        <v>0</v>
      </c>
      <c r="CP119" s="21">
        <v>0.57999999999999996</v>
      </c>
    </row>
    <row r="120" spans="1:94" s="21" customFormat="1" x14ac:dyDescent="0.25">
      <c r="A120" s="21" t="str">
        <f>"300"</f>
        <v>300</v>
      </c>
      <c r="B120" s="22" t="s">
        <v>131</v>
      </c>
      <c r="C120" s="21" t="str">
        <f>"200"</f>
        <v>200</v>
      </c>
      <c r="D120" s="21">
        <v>0.1</v>
      </c>
      <c r="E120" s="21">
        <v>0</v>
      </c>
      <c r="F120" s="21">
        <v>0.02</v>
      </c>
      <c r="G120" s="21">
        <v>0.02</v>
      </c>
      <c r="H120" s="21">
        <v>14.74</v>
      </c>
      <c r="I120" s="23">
        <v>56.544170000000001</v>
      </c>
      <c r="J120" s="21">
        <v>0</v>
      </c>
      <c r="K120" s="21">
        <v>0</v>
      </c>
      <c r="L120" s="21">
        <v>0</v>
      </c>
      <c r="M120" s="21">
        <v>0</v>
      </c>
      <c r="N120" s="21">
        <v>14.69</v>
      </c>
      <c r="O120" s="21">
        <v>0</v>
      </c>
      <c r="P120" s="21">
        <v>0.05</v>
      </c>
      <c r="Q120" s="21">
        <v>0</v>
      </c>
      <c r="R120" s="21">
        <v>0</v>
      </c>
      <c r="S120" s="21">
        <v>0</v>
      </c>
      <c r="T120" s="21">
        <v>0.04</v>
      </c>
      <c r="U120" s="21">
        <v>0.15</v>
      </c>
      <c r="V120" s="21">
        <v>0.45</v>
      </c>
      <c r="W120" s="21">
        <v>0.44</v>
      </c>
      <c r="X120" s="21">
        <v>0</v>
      </c>
      <c r="Y120" s="21">
        <v>0</v>
      </c>
      <c r="Z120" s="21">
        <v>0.04</v>
      </c>
      <c r="AA120" s="21">
        <v>0</v>
      </c>
      <c r="AB120" s="21">
        <v>0</v>
      </c>
      <c r="AC120" s="21">
        <v>0</v>
      </c>
      <c r="AD120" s="21">
        <v>0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1">
        <v>0</v>
      </c>
      <c r="AN120" s="21">
        <v>0</v>
      </c>
      <c r="AO120" s="21">
        <v>0</v>
      </c>
      <c r="AP120" s="21">
        <v>0</v>
      </c>
      <c r="AQ120" s="21">
        <v>0</v>
      </c>
      <c r="AR120" s="21">
        <v>0</v>
      </c>
      <c r="AS120" s="21">
        <v>0</v>
      </c>
      <c r="AT120" s="21">
        <v>0</v>
      </c>
      <c r="AU120" s="21">
        <v>0</v>
      </c>
      <c r="AV120" s="21">
        <v>0</v>
      </c>
      <c r="AW120" s="21">
        <v>0</v>
      </c>
      <c r="AX120" s="21">
        <v>0</v>
      </c>
      <c r="AY120" s="21">
        <v>0</v>
      </c>
      <c r="AZ120" s="21">
        <v>0</v>
      </c>
      <c r="BA120" s="21">
        <v>0</v>
      </c>
      <c r="BB120" s="21">
        <v>0</v>
      </c>
      <c r="BC120" s="21">
        <v>0</v>
      </c>
      <c r="BD120" s="21">
        <v>0</v>
      </c>
      <c r="BE120" s="21">
        <v>0</v>
      </c>
      <c r="BF120" s="21">
        <v>0</v>
      </c>
      <c r="BG120" s="21">
        <v>0</v>
      </c>
      <c r="BH120" s="21">
        <v>0</v>
      </c>
      <c r="BI120" s="21">
        <v>0</v>
      </c>
      <c r="BJ120" s="21">
        <v>0</v>
      </c>
      <c r="BK120" s="21">
        <v>0</v>
      </c>
      <c r="BL120" s="21">
        <v>0</v>
      </c>
      <c r="BM120" s="21">
        <v>0</v>
      </c>
      <c r="BN120" s="21">
        <v>0</v>
      </c>
      <c r="BO120" s="21">
        <v>0</v>
      </c>
      <c r="BP120" s="21">
        <v>0</v>
      </c>
      <c r="BQ120" s="21">
        <v>0</v>
      </c>
      <c r="BR120" s="21">
        <v>0</v>
      </c>
      <c r="BS120" s="21">
        <v>0</v>
      </c>
      <c r="BT120" s="21">
        <v>0</v>
      </c>
      <c r="BU120" s="21">
        <v>0</v>
      </c>
      <c r="BV120" s="21">
        <v>0</v>
      </c>
      <c r="BW120" s="21">
        <v>0</v>
      </c>
      <c r="BX120" s="21">
        <v>0</v>
      </c>
      <c r="BY120" s="21">
        <v>0</v>
      </c>
      <c r="BZ120" s="21">
        <v>0</v>
      </c>
      <c r="CA120" s="21">
        <v>0</v>
      </c>
      <c r="CB120" s="21">
        <v>200.06</v>
      </c>
      <c r="CD120" s="21">
        <v>0</v>
      </c>
      <c r="CF120" s="21">
        <v>0</v>
      </c>
      <c r="CG120" s="21">
        <v>0</v>
      </c>
      <c r="CH120" s="21">
        <v>0</v>
      </c>
      <c r="CI120" s="21">
        <v>0</v>
      </c>
      <c r="CJ120" s="21">
        <v>0</v>
      </c>
      <c r="CK120" s="21">
        <v>0</v>
      </c>
      <c r="CL120" s="21">
        <v>0</v>
      </c>
      <c r="CM120" s="21">
        <v>0</v>
      </c>
      <c r="CN120" s="21">
        <v>0</v>
      </c>
      <c r="CO120" s="21">
        <v>15</v>
      </c>
      <c r="CP120" s="21">
        <v>0</v>
      </c>
    </row>
    <row r="121" spans="1:94" s="21" customFormat="1" x14ac:dyDescent="0.25">
      <c r="A121" s="21" t="str">
        <f>"-"</f>
        <v>-</v>
      </c>
      <c r="B121" s="22" t="s">
        <v>96</v>
      </c>
      <c r="C121" s="21" t="str">
        <f>"50"</f>
        <v>50</v>
      </c>
      <c r="D121" s="21">
        <v>3.3</v>
      </c>
      <c r="E121" s="21">
        <v>0</v>
      </c>
      <c r="F121" s="21">
        <v>0.6</v>
      </c>
      <c r="G121" s="21">
        <v>0.6</v>
      </c>
      <c r="H121" s="21">
        <v>20.85</v>
      </c>
      <c r="I121" s="23">
        <v>96.69</v>
      </c>
      <c r="J121" s="21">
        <v>0.1</v>
      </c>
      <c r="K121" s="21">
        <v>0</v>
      </c>
      <c r="L121" s="21">
        <v>0</v>
      </c>
      <c r="M121" s="21">
        <v>0</v>
      </c>
      <c r="N121" s="21">
        <v>0.6</v>
      </c>
      <c r="O121" s="21">
        <v>16.100000000000001</v>
      </c>
      <c r="P121" s="21">
        <v>4.1500000000000004</v>
      </c>
      <c r="Q121" s="21">
        <v>0</v>
      </c>
      <c r="R121" s="21">
        <v>0</v>
      </c>
      <c r="S121" s="21">
        <v>0.5</v>
      </c>
      <c r="T121" s="21">
        <v>1.25</v>
      </c>
      <c r="U121" s="21">
        <v>305</v>
      </c>
      <c r="V121" s="21">
        <v>122.5</v>
      </c>
      <c r="W121" s="21">
        <v>17.5</v>
      </c>
      <c r="X121" s="21">
        <v>23.5</v>
      </c>
      <c r="Y121" s="21">
        <v>79</v>
      </c>
      <c r="Z121" s="21">
        <v>1.95</v>
      </c>
      <c r="AA121" s="21">
        <v>0</v>
      </c>
      <c r="AB121" s="21">
        <v>2.5</v>
      </c>
      <c r="AC121" s="21">
        <v>0.5</v>
      </c>
      <c r="AD121" s="21">
        <v>0.7</v>
      </c>
      <c r="AE121" s="21">
        <v>0.09</v>
      </c>
      <c r="AF121" s="21">
        <v>0.04</v>
      </c>
      <c r="AG121" s="21">
        <v>0.35</v>
      </c>
      <c r="AH121" s="21">
        <v>1</v>
      </c>
      <c r="AI121" s="21">
        <v>0</v>
      </c>
      <c r="AJ121" s="21">
        <v>0</v>
      </c>
      <c r="AK121" s="21">
        <v>0</v>
      </c>
      <c r="AL121" s="21">
        <v>0</v>
      </c>
      <c r="AM121" s="21">
        <v>213.5</v>
      </c>
      <c r="AN121" s="21">
        <v>111.5</v>
      </c>
      <c r="AO121" s="21">
        <v>46.5</v>
      </c>
      <c r="AP121" s="21">
        <v>99</v>
      </c>
      <c r="AQ121" s="21">
        <v>40</v>
      </c>
      <c r="AR121" s="21">
        <v>185.5</v>
      </c>
      <c r="AS121" s="21">
        <v>148.5</v>
      </c>
      <c r="AT121" s="21">
        <v>145.5</v>
      </c>
      <c r="AU121" s="21">
        <v>232</v>
      </c>
      <c r="AV121" s="21">
        <v>62</v>
      </c>
      <c r="AW121" s="21">
        <v>155</v>
      </c>
      <c r="AX121" s="21">
        <v>764.5</v>
      </c>
      <c r="AY121" s="21">
        <v>0</v>
      </c>
      <c r="AZ121" s="21">
        <v>263</v>
      </c>
      <c r="BA121" s="21">
        <v>145.5</v>
      </c>
      <c r="BB121" s="21">
        <v>90</v>
      </c>
      <c r="BC121" s="21">
        <v>65</v>
      </c>
      <c r="BD121" s="21">
        <v>0</v>
      </c>
      <c r="BE121" s="21">
        <v>0</v>
      </c>
      <c r="BF121" s="21">
        <v>0</v>
      </c>
      <c r="BG121" s="21">
        <v>0</v>
      </c>
      <c r="BH121" s="21">
        <v>0</v>
      </c>
      <c r="BI121" s="21">
        <v>0</v>
      </c>
      <c r="BJ121" s="21">
        <v>0</v>
      </c>
      <c r="BK121" s="21">
        <v>7.0000000000000007E-2</v>
      </c>
      <c r="BL121" s="21">
        <v>0</v>
      </c>
      <c r="BM121" s="21">
        <v>0.01</v>
      </c>
      <c r="BN121" s="21">
        <v>0.01</v>
      </c>
      <c r="BO121" s="21">
        <v>0</v>
      </c>
      <c r="BP121" s="21">
        <v>0</v>
      </c>
      <c r="BQ121" s="21">
        <v>0</v>
      </c>
      <c r="BR121" s="21">
        <v>0.01</v>
      </c>
      <c r="BS121" s="21">
        <v>0.06</v>
      </c>
      <c r="BT121" s="21">
        <v>0</v>
      </c>
      <c r="BU121" s="21">
        <v>0</v>
      </c>
      <c r="BV121" s="21">
        <v>0.24</v>
      </c>
      <c r="BW121" s="21">
        <v>0.04</v>
      </c>
      <c r="BX121" s="21">
        <v>0</v>
      </c>
      <c r="BY121" s="21">
        <v>0</v>
      </c>
      <c r="BZ121" s="21">
        <v>0</v>
      </c>
      <c r="CA121" s="21">
        <v>0</v>
      </c>
      <c r="CB121" s="21">
        <v>23.5</v>
      </c>
      <c r="CD121" s="21">
        <v>0.42</v>
      </c>
      <c r="CF121" s="21">
        <v>0</v>
      </c>
      <c r="CG121" s="21">
        <v>0</v>
      </c>
      <c r="CH121" s="21">
        <v>0</v>
      </c>
      <c r="CI121" s="21">
        <v>0</v>
      </c>
      <c r="CJ121" s="21">
        <v>0</v>
      </c>
      <c r="CK121" s="21">
        <v>0</v>
      </c>
      <c r="CL121" s="21">
        <v>0</v>
      </c>
      <c r="CM121" s="21">
        <v>0</v>
      </c>
      <c r="CN121" s="21">
        <v>0</v>
      </c>
      <c r="CO121" s="21">
        <v>0</v>
      </c>
      <c r="CP121" s="21">
        <v>0</v>
      </c>
    </row>
    <row r="122" spans="1:94" s="31" customFormat="1" x14ac:dyDescent="0.25">
      <c r="A122" s="31" t="str">
        <f>"-"</f>
        <v>-</v>
      </c>
      <c r="B122" s="32" t="s">
        <v>97</v>
      </c>
      <c r="C122" s="31" t="str">
        <f>"50"</f>
        <v>50</v>
      </c>
      <c r="D122" s="31">
        <v>3.31</v>
      </c>
      <c r="E122" s="31">
        <v>0</v>
      </c>
      <c r="F122" s="31">
        <v>0.33</v>
      </c>
      <c r="G122" s="31">
        <v>0.33</v>
      </c>
      <c r="H122" s="31">
        <v>23.45</v>
      </c>
      <c r="I122" s="33">
        <v>111.95049999999999</v>
      </c>
      <c r="J122" s="31">
        <v>0</v>
      </c>
      <c r="K122" s="31">
        <v>0</v>
      </c>
      <c r="L122" s="31">
        <v>0</v>
      </c>
      <c r="M122" s="31">
        <v>0</v>
      </c>
      <c r="N122" s="31">
        <v>0.55000000000000004</v>
      </c>
      <c r="O122" s="31">
        <v>22.8</v>
      </c>
      <c r="P122" s="31">
        <v>0.1</v>
      </c>
      <c r="Q122" s="31">
        <v>0</v>
      </c>
      <c r="R122" s="31">
        <v>0</v>
      </c>
      <c r="S122" s="31">
        <v>0</v>
      </c>
      <c r="T122" s="31">
        <v>0.9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254.48</v>
      </c>
      <c r="AN122" s="31">
        <v>84.39</v>
      </c>
      <c r="AO122" s="31">
        <v>50.03</v>
      </c>
      <c r="AP122" s="31">
        <v>100.05</v>
      </c>
      <c r="AQ122" s="31">
        <v>37.85</v>
      </c>
      <c r="AR122" s="31">
        <v>180.96</v>
      </c>
      <c r="AS122" s="31">
        <v>112.23</v>
      </c>
      <c r="AT122" s="31">
        <v>156.6</v>
      </c>
      <c r="AU122" s="31">
        <v>129.19999999999999</v>
      </c>
      <c r="AV122" s="31">
        <v>67.86</v>
      </c>
      <c r="AW122" s="31">
        <v>120.06</v>
      </c>
      <c r="AX122" s="31">
        <v>1003.98</v>
      </c>
      <c r="AY122" s="31">
        <v>0</v>
      </c>
      <c r="AZ122" s="31">
        <v>327.12</v>
      </c>
      <c r="BA122" s="31">
        <v>142.25</v>
      </c>
      <c r="BB122" s="31">
        <v>94.4</v>
      </c>
      <c r="BC122" s="31">
        <v>74.819999999999993</v>
      </c>
      <c r="BD122" s="31">
        <v>0</v>
      </c>
      <c r="BE122" s="31">
        <v>0</v>
      </c>
      <c r="BF122" s="31">
        <v>0</v>
      </c>
      <c r="BG122" s="31">
        <v>0</v>
      </c>
      <c r="BH122" s="31">
        <v>0</v>
      </c>
      <c r="BI122" s="31">
        <v>0</v>
      </c>
      <c r="BJ122" s="31">
        <v>0</v>
      </c>
      <c r="BK122" s="31">
        <v>0.04</v>
      </c>
      <c r="BL122" s="31">
        <v>0</v>
      </c>
      <c r="BM122" s="31">
        <v>0</v>
      </c>
      <c r="BN122" s="31">
        <v>0</v>
      </c>
      <c r="BO122" s="31">
        <v>0</v>
      </c>
      <c r="BP122" s="31">
        <v>0</v>
      </c>
      <c r="BQ122" s="31">
        <v>0</v>
      </c>
      <c r="BR122" s="31">
        <v>0</v>
      </c>
      <c r="BS122" s="31">
        <v>0.03</v>
      </c>
      <c r="BT122" s="31">
        <v>0</v>
      </c>
      <c r="BU122" s="31">
        <v>0</v>
      </c>
      <c r="BV122" s="31">
        <v>0.14000000000000001</v>
      </c>
      <c r="BW122" s="31">
        <v>0.01</v>
      </c>
      <c r="BX122" s="31">
        <v>0</v>
      </c>
      <c r="BY122" s="31">
        <v>0</v>
      </c>
      <c r="BZ122" s="31">
        <v>0</v>
      </c>
      <c r="CA122" s="31">
        <v>0</v>
      </c>
      <c r="CB122" s="31">
        <v>19.55</v>
      </c>
      <c r="CD122" s="31">
        <v>0</v>
      </c>
      <c r="CF122" s="31">
        <v>0</v>
      </c>
      <c r="CG122" s="31">
        <v>0</v>
      </c>
      <c r="CH122" s="31">
        <v>0</v>
      </c>
      <c r="CI122" s="31">
        <v>0</v>
      </c>
      <c r="CJ122" s="31">
        <v>0</v>
      </c>
      <c r="CK122" s="31">
        <v>0</v>
      </c>
      <c r="CL122" s="31">
        <v>0</v>
      </c>
      <c r="CM122" s="31">
        <v>0</v>
      </c>
      <c r="CN122" s="31">
        <v>0</v>
      </c>
      <c r="CO122" s="31">
        <v>0</v>
      </c>
      <c r="CP122" s="31">
        <v>0</v>
      </c>
    </row>
    <row r="123" spans="1:94" s="34" customFormat="1" x14ac:dyDescent="0.25">
      <c r="B123" s="35" t="s">
        <v>98</v>
      </c>
      <c r="C123" s="34">
        <f>C122+C121+C120+C119+C118</f>
        <v>800</v>
      </c>
      <c r="D123" s="29">
        <f>SUM(D117:D122)</f>
        <v>28.310000000000002</v>
      </c>
      <c r="E123" s="29">
        <f t="shared" ref="E123" si="592">SUM(E117:E122)</f>
        <v>10.4</v>
      </c>
      <c r="F123" s="29">
        <f t="shared" ref="F123" si="593">SUM(F117:F122)</f>
        <v>28.68</v>
      </c>
      <c r="G123" s="29">
        <f t="shared" ref="G123" si="594">SUM(G117:G122)</f>
        <v>13.059999999999999</v>
      </c>
      <c r="H123" s="29">
        <f t="shared" ref="H123" si="595">SUM(H117:H122)</f>
        <v>125.46</v>
      </c>
      <c r="I123" s="29">
        <f t="shared" ref="I123" si="596">SUM(I117:I122)</f>
        <v>858.88491677450008</v>
      </c>
      <c r="J123" s="29">
        <f t="shared" ref="J123" si="597">SUM(J117:J122)</f>
        <v>10.540000000000001</v>
      </c>
      <c r="K123" s="29">
        <f t="shared" ref="K123" si="598">SUM(K117:K122)</f>
        <v>7.36</v>
      </c>
      <c r="L123" s="29">
        <f t="shared" ref="L123" si="599">SUM(L117:L122)</f>
        <v>0</v>
      </c>
      <c r="M123" s="29">
        <f t="shared" ref="M123" si="600">SUM(M117:M122)</f>
        <v>0</v>
      </c>
      <c r="N123" s="29">
        <f t="shared" ref="N123" si="601">SUM(N117:N122)</f>
        <v>22.17</v>
      </c>
      <c r="O123" s="29">
        <f t="shared" ref="O123" si="602">SUM(O117:O122)</f>
        <v>90.44</v>
      </c>
      <c r="P123" s="29">
        <f t="shared" ref="P123" si="603">SUM(P117:P122)</f>
        <v>10.930000000000001</v>
      </c>
      <c r="Q123" s="29">
        <f t="shared" ref="Q123" si="604">SUM(Q117:Q122)</f>
        <v>0</v>
      </c>
      <c r="R123" s="29">
        <f t="shared" ref="R123" si="605">SUM(R117:R122)</f>
        <v>0</v>
      </c>
      <c r="S123" s="29">
        <f t="shared" ref="S123" si="606">SUM(S117:S122)</f>
        <v>1.1299999999999999</v>
      </c>
      <c r="T123" s="29">
        <f t="shared" ref="T123" si="607">SUM(T117:T122)</f>
        <v>7.91</v>
      </c>
      <c r="U123" s="29">
        <f t="shared" ref="U123" si="608">SUM(U117:U122)</f>
        <v>779.86</v>
      </c>
      <c r="V123" s="29">
        <f t="shared" ref="V123" si="609">SUM(V117:V122)</f>
        <v>1687.8799999999999</v>
      </c>
      <c r="W123" s="29">
        <f t="shared" ref="W123" si="610">SUM(W117:W122)</f>
        <v>82.28</v>
      </c>
      <c r="X123" s="29">
        <f t="shared" ref="X123" si="611">SUM(X117:X122)</f>
        <v>117.99000000000001</v>
      </c>
      <c r="Y123" s="29">
        <f t="shared" ref="Y123" si="612">SUM(Y117:Y122)</f>
        <v>380.92</v>
      </c>
      <c r="Z123" s="29">
        <f t="shared" ref="Z123" si="613">SUM(Z117:Z122)</f>
        <v>7.08</v>
      </c>
      <c r="AA123" s="29">
        <f t="shared" ref="AA123" si="614">SUM(AA117:AA122)</f>
        <v>6.9</v>
      </c>
      <c r="AB123" s="29">
        <f t="shared" ref="AB123" si="615">SUM(AB117:AB122)</f>
        <v>1395.74</v>
      </c>
      <c r="AC123" s="29">
        <f t="shared" ref="AC123" si="616">SUM(AC117:AC122)</f>
        <v>291.18</v>
      </c>
      <c r="AD123" s="29">
        <f t="shared" ref="AD123" si="617">SUM(AD117:AD122)</f>
        <v>6.87</v>
      </c>
      <c r="AE123" s="29">
        <f t="shared" ref="AE123" si="618">SUM(AE117:AE122)</f>
        <v>0.73</v>
      </c>
      <c r="AF123" s="29">
        <f t="shared" ref="AF123" si="619">SUM(AF117:AF122)</f>
        <v>0.31</v>
      </c>
      <c r="AG123" s="29">
        <f t="shared" ref="AG123" si="620">SUM(AG117:AG122)</f>
        <v>4.71</v>
      </c>
      <c r="AH123" s="29">
        <f t="shared" ref="AH123" si="621">SUM(AH117:AH122)</f>
        <v>12.36</v>
      </c>
      <c r="AI123" s="29">
        <f t="shared" ref="AI123" si="622">SUM(AI117:AI122)</f>
        <v>9.48</v>
      </c>
      <c r="AJ123" s="34">
        <v>0</v>
      </c>
      <c r="AK123" s="34">
        <v>735.6</v>
      </c>
      <c r="AL123" s="34">
        <v>671.7</v>
      </c>
      <c r="AM123" s="34">
        <v>1813.91</v>
      </c>
      <c r="AN123" s="34">
        <v>1590.42</v>
      </c>
      <c r="AO123" s="34">
        <v>435.36</v>
      </c>
      <c r="AP123" s="34">
        <v>993.52</v>
      </c>
      <c r="AQ123" s="34">
        <v>333.65</v>
      </c>
      <c r="AR123" s="34">
        <v>1169.08</v>
      </c>
      <c r="AS123" s="34">
        <v>1191.27</v>
      </c>
      <c r="AT123" s="34">
        <v>1724.22</v>
      </c>
      <c r="AU123" s="34">
        <v>2177.62</v>
      </c>
      <c r="AV123" s="34">
        <v>679.32</v>
      </c>
      <c r="AW123" s="34">
        <v>1107.17</v>
      </c>
      <c r="AX123" s="34">
        <v>5070.29</v>
      </c>
      <c r="AY123" s="34">
        <v>110.56</v>
      </c>
      <c r="AZ123" s="34">
        <v>1394.77</v>
      </c>
      <c r="BA123" s="34">
        <v>1067.26</v>
      </c>
      <c r="BB123" s="34">
        <v>819.85</v>
      </c>
      <c r="BC123" s="34">
        <v>390.09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1.29</v>
      </c>
      <c r="BL123" s="34">
        <v>0</v>
      </c>
      <c r="BM123" s="34">
        <v>0.75</v>
      </c>
      <c r="BN123" s="34">
        <v>0.06</v>
      </c>
      <c r="BO123" s="34">
        <v>0.11</v>
      </c>
      <c r="BP123" s="34">
        <v>0</v>
      </c>
      <c r="BQ123" s="34">
        <v>0</v>
      </c>
      <c r="BR123" s="34">
        <v>0.02</v>
      </c>
      <c r="BS123" s="34">
        <v>4.1900000000000004</v>
      </c>
      <c r="BT123" s="34">
        <v>0</v>
      </c>
      <c r="BU123" s="34">
        <v>0</v>
      </c>
      <c r="BV123" s="34">
        <v>10.27</v>
      </c>
      <c r="BW123" s="34">
        <v>0.08</v>
      </c>
      <c r="BX123" s="34">
        <v>0</v>
      </c>
      <c r="BY123" s="34">
        <v>0</v>
      </c>
      <c r="BZ123" s="34">
        <v>0</v>
      </c>
      <c r="CA123" s="34">
        <v>0</v>
      </c>
      <c r="CB123" s="34">
        <v>786.09</v>
      </c>
      <c r="CC123" s="34">
        <f>$I$123/$I$124*100</f>
        <v>100</v>
      </c>
      <c r="CD123" s="34">
        <v>241.57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0</v>
      </c>
      <c r="CL123" s="34">
        <v>0</v>
      </c>
      <c r="CM123" s="34">
        <v>0</v>
      </c>
      <c r="CN123" s="34">
        <v>0</v>
      </c>
      <c r="CO123" s="34">
        <v>18</v>
      </c>
      <c r="CP123" s="34">
        <v>1.58</v>
      </c>
    </row>
    <row r="124" spans="1:94" s="34" customFormat="1" x14ac:dyDescent="0.25">
      <c r="B124" s="35" t="s">
        <v>89</v>
      </c>
      <c r="D124" s="29">
        <f>D123</f>
        <v>28.310000000000002</v>
      </c>
      <c r="E124" s="29">
        <f t="shared" ref="E124" si="623">E123</f>
        <v>10.4</v>
      </c>
      <c r="F124" s="29">
        <f t="shared" ref="F124" si="624">F123</f>
        <v>28.68</v>
      </c>
      <c r="G124" s="29">
        <f t="shared" ref="G124" si="625">G123</f>
        <v>13.059999999999999</v>
      </c>
      <c r="H124" s="29">
        <f t="shared" ref="H124" si="626">H123</f>
        <v>125.46</v>
      </c>
      <c r="I124" s="29">
        <f t="shared" ref="I124" si="627">I123</f>
        <v>858.88491677450008</v>
      </c>
      <c r="J124" s="29">
        <f t="shared" ref="J124" si="628">J123</f>
        <v>10.540000000000001</v>
      </c>
      <c r="K124" s="29">
        <f t="shared" ref="K124" si="629">K123</f>
        <v>7.36</v>
      </c>
      <c r="L124" s="29">
        <f t="shared" ref="L124" si="630">L123</f>
        <v>0</v>
      </c>
      <c r="M124" s="29">
        <f t="shared" ref="M124" si="631">M123</f>
        <v>0</v>
      </c>
      <c r="N124" s="29">
        <f t="shared" ref="N124" si="632">N123</f>
        <v>22.17</v>
      </c>
      <c r="O124" s="29">
        <f t="shared" ref="O124" si="633">O123</f>
        <v>90.44</v>
      </c>
      <c r="P124" s="29">
        <f t="shared" ref="P124" si="634">P123</f>
        <v>10.930000000000001</v>
      </c>
      <c r="Q124" s="29">
        <f t="shared" ref="Q124" si="635">Q123</f>
        <v>0</v>
      </c>
      <c r="R124" s="29">
        <f t="shared" ref="R124" si="636">R123</f>
        <v>0</v>
      </c>
      <c r="S124" s="29">
        <f t="shared" ref="S124" si="637">S123</f>
        <v>1.1299999999999999</v>
      </c>
      <c r="T124" s="29">
        <f t="shared" ref="T124" si="638">T123</f>
        <v>7.91</v>
      </c>
      <c r="U124" s="29">
        <f t="shared" ref="U124" si="639">U123</f>
        <v>779.86</v>
      </c>
      <c r="V124" s="29">
        <f t="shared" ref="V124" si="640">V123</f>
        <v>1687.8799999999999</v>
      </c>
      <c r="W124" s="29">
        <f t="shared" ref="W124" si="641">W123</f>
        <v>82.28</v>
      </c>
      <c r="X124" s="29">
        <f t="shared" ref="X124" si="642">X123</f>
        <v>117.99000000000001</v>
      </c>
      <c r="Y124" s="29">
        <f t="shared" ref="Y124" si="643">Y123</f>
        <v>380.92</v>
      </c>
      <c r="Z124" s="29">
        <f t="shared" ref="Z124" si="644">Z123</f>
        <v>7.08</v>
      </c>
      <c r="AA124" s="29">
        <f t="shared" ref="AA124" si="645">AA123</f>
        <v>6.9</v>
      </c>
      <c r="AB124" s="29">
        <f t="shared" ref="AB124" si="646">AB123</f>
        <v>1395.74</v>
      </c>
      <c r="AC124" s="29">
        <f t="shared" ref="AC124" si="647">AC123</f>
        <v>291.18</v>
      </c>
      <c r="AD124" s="29">
        <f t="shared" ref="AD124" si="648">AD123</f>
        <v>6.87</v>
      </c>
      <c r="AE124" s="29">
        <f t="shared" ref="AE124" si="649">AE123</f>
        <v>0.73</v>
      </c>
      <c r="AF124" s="29">
        <f t="shared" ref="AF124" si="650">AF123</f>
        <v>0.31</v>
      </c>
      <c r="AG124" s="29">
        <f t="shared" ref="AG124" si="651">AG123</f>
        <v>4.71</v>
      </c>
      <c r="AH124" s="29">
        <f t="shared" ref="AH124" si="652">AH123</f>
        <v>12.36</v>
      </c>
      <c r="AI124" s="29">
        <f t="shared" ref="AI124" si="653">AI123</f>
        <v>9.48</v>
      </c>
      <c r="AJ124" s="34">
        <v>0</v>
      </c>
      <c r="AK124" s="34">
        <v>735.6</v>
      </c>
      <c r="AL124" s="34">
        <v>671.7</v>
      </c>
      <c r="AM124" s="34">
        <v>1813.91</v>
      </c>
      <c r="AN124" s="34">
        <v>1590.42</v>
      </c>
      <c r="AO124" s="34">
        <v>435.36</v>
      </c>
      <c r="AP124" s="34">
        <v>993.52</v>
      </c>
      <c r="AQ124" s="34">
        <v>333.65</v>
      </c>
      <c r="AR124" s="34">
        <v>1169.08</v>
      </c>
      <c r="AS124" s="34">
        <v>1191.27</v>
      </c>
      <c r="AT124" s="34">
        <v>1724.22</v>
      </c>
      <c r="AU124" s="34">
        <v>2177.62</v>
      </c>
      <c r="AV124" s="34">
        <v>679.32</v>
      </c>
      <c r="AW124" s="34">
        <v>1107.17</v>
      </c>
      <c r="AX124" s="34">
        <v>5070.29</v>
      </c>
      <c r="AY124" s="34">
        <v>110.56</v>
      </c>
      <c r="AZ124" s="34">
        <v>1394.77</v>
      </c>
      <c r="BA124" s="34">
        <v>1067.26</v>
      </c>
      <c r="BB124" s="34">
        <v>819.85</v>
      </c>
      <c r="BC124" s="34">
        <v>390.09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1.29</v>
      </c>
      <c r="BL124" s="34">
        <v>0</v>
      </c>
      <c r="BM124" s="34">
        <v>0.75</v>
      </c>
      <c r="BN124" s="34">
        <v>0.06</v>
      </c>
      <c r="BO124" s="34">
        <v>0.11</v>
      </c>
      <c r="BP124" s="34">
        <v>0</v>
      </c>
      <c r="BQ124" s="34">
        <v>0</v>
      </c>
      <c r="BR124" s="34">
        <v>0.02</v>
      </c>
      <c r="BS124" s="34">
        <v>4.1900000000000004</v>
      </c>
      <c r="BT124" s="34">
        <v>0</v>
      </c>
      <c r="BU124" s="34">
        <v>0</v>
      </c>
      <c r="BV124" s="34">
        <v>10.27</v>
      </c>
      <c r="BW124" s="34">
        <v>0.08</v>
      </c>
      <c r="BX124" s="34">
        <v>0</v>
      </c>
      <c r="BY124" s="34">
        <v>0</v>
      </c>
      <c r="BZ124" s="34">
        <v>0</v>
      </c>
      <c r="CA124" s="34">
        <v>0</v>
      </c>
      <c r="CB124" s="34">
        <v>786.09</v>
      </c>
      <c r="CD124" s="34">
        <v>241.57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18</v>
      </c>
      <c r="CP124" s="34">
        <v>1.58</v>
      </c>
    </row>
    <row r="125" spans="1:94" x14ac:dyDescent="0.25">
      <c r="B125" s="30" t="s">
        <v>132</v>
      </c>
    </row>
    <row r="126" spans="1:94" x14ac:dyDescent="0.25">
      <c r="B126" s="30" t="s">
        <v>91</v>
      </c>
    </row>
    <row r="127" spans="1:94" s="21" customFormat="1" x14ac:dyDescent="0.25">
      <c r="A127" s="21" t="str">
        <f>"9/2"</f>
        <v>9/2</v>
      </c>
      <c r="B127" s="22" t="s">
        <v>133</v>
      </c>
      <c r="C127" s="21" t="str">
        <f>"250"</f>
        <v>250</v>
      </c>
      <c r="D127" s="21">
        <v>1.8</v>
      </c>
      <c r="E127" s="21">
        <v>0.13</v>
      </c>
      <c r="F127" s="21">
        <v>5.32</v>
      </c>
      <c r="G127" s="21">
        <v>5.3</v>
      </c>
      <c r="H127" s="21">
        <v>13.38</v>
      </c>
      <c r="I127" s="23">
        <v>106.41158</v>
      </c>
      <c r="J127" s="21">
        <v>1.28</v>
      </c>
      <c r="K127" s="21">
        <v>3.25</v>
      </c>
      <c r="L127" s="21">
        <v>0</v>
      </c>
      <c r="M127" s="21">
        <v>0</v>
      </c>
      <c r="N127" s="21">
        <v>3.41</v>
      </c>
      <c r="O127" s="21">
        <v>8.25</v>
      </c>
      <c r="P127" s="21">
        <v>1.72</v>
      </c>
      <c r="Q127" s="21">
        <v>0</v>
      </c>
      <c r="R127" s="21">
        <v>0</v>
      </c>
      <c r="S127" s="21">
        <v>0.36</v>
      </c>
      <c r="T127" s="21">
        <v>2.12</v>
      </c>
      <c r="U127" s="21">
        <v>369.75</v>
      </c>
      <c r="V127" s="21">
        <v>381.65</v>
      </c>
      <c r="W127" s="21">
        <v>22.56</v>
      </c>
      <c r="X127" s="21">
        <v>22.72</v>
      </c>
      <c r="Y127" s="21">
        <v>53.57</v>
      </c>
      <c r="Z127" s="21">
        <v>0.8</v>
      </c>
      <c r="AA127" s="21">
        <v>4.5</v>
      </c>
      <c r="AB127" s="21">
        <v>1935.6</v>
      </c>
      <c r="AC127" s="21">
        <v>410.55</v>
      </c>
      <c r="AD127" s="21">
        <v>2.41</v>
      </c>
      <c r="AE127" s="21">
        <v>7.0000000000000007E-2</v>
      </c>
      <c r="AF127" s="21">
        <v>0.05</v>
      </c>
      <c r="AG127" s="21">
        <v>0.82</v>
      </c>
      <c r="AH127" s="21">
        <v>1.44</v>
      </c>
      <c r="AI127" s="21">
        <v>6.11</v>
      </c>
      <c r="AJ127" s="21">
        <v>0</v>
      </c>
      <c r="AK127" s="21">
        <v>0</v>
      </c>
      <c r="AL127" s="21">
        <v>0</v>
      </c>
      <c r="AM127" s="21">
        <v>41.65</v>
      </c>
      <c r="AN127" s="21">
        <v>45.6</v>
      </c>
      <c r="AO127" s="21">
        <v>7.62</v>
      </c>
      <c r="AP127" s="21">
        <v>31.35</v>
      </c>
      <c r="AQ127" s="21">
        <v>14.1</v>
      </c>
      <c r="AR127" s="21">
        <v>31.73</v>
      </c>
      <c r="AS127" s="21">
        <v>41.74</v>
      </c>
      <c r="AT127" s="21">
        <v>104.55</v>
      </c>
      <c r="AU127" s="21">
        <v>64.87</v>
      </c>
      <c r="AV127" s="21">
        <v>12.72</v>
      </c>
      <c r="AW127" s="21">
        <v>28.58</v>
      </c>
      <c r="AX127" s="21">
        <v>168.29</v>
      </c>
      <c r="AY127" s="21">
        <v>0</v>
      </c>
      <c r="AZ127" s="21">
        <v>22.57</v>
      </c>
      <c r="BA127" s="21">
        <v>21.44</v>
      </c>
      <c r="BB127" s="21">
        <v>23.18</v>
      </c>
      <c r="BC127" s="21">
        <v>11</v>
      </c>
      <c r="BD127" s="21">
        <v>0</v>
      </c>
      <c r="BE127" s="21">
        <v>0</v>
      </c>
      <c r="BF127" s="21">
        <v>0</v>
      </c>
      <c r="BG127" s="21">
        <v>0</v>
      </c>
      <c r="BH127" s="21">
        <v>0</v>
      </c>
      <c r="BI127" s="21">
        <v>0</v>
      </c>
      <c r="BJ127" s="21">
        <v>0</v>
      </c>
      <c r="BK127" s="21">
        <v>0.32</v>
      </c>
      <c r="BL127" s="21">
        <v>0</v>
      </c>
      <c r="BM127" s="21">
        <v>0.19</v>
      </c>
      <c r="BN127" s="21">
        <v>0.01</v>
      </c>
      <c r="BO127" s="21">
        <v>0.03</v>
      </c>
      <c r="BP127" s="21">
        <v>0</v>
      </c>
      <c r="BQ127" s="21">
        <v>0</v>
      </c>
      <c r="BR127" s="21">
        <v>0</v>
      </c>
      <c r="BS127" s="21">
        <v>1.1299999999999999</v>
      </c>
      <c r="BT127" s="21">
        <v>0</v>
      </c>
      <c r="BU127" s="21">
        <v>0</v>
      </c>
      <c r="BV127" s="21">
        <v>3.02</v>
      </c>
      <c r="BW127" s="21">
        <v>0</v>
      </c>
      <c r="BX127" s="21">
        <v>0</v>
      </c>
      <c r="BY127" s="21">
        <v>0</v>
      </c>
      <c r="BZ127" s="21">
        <v>0</v>
      </c>
      <c r="CA127" s="21">
        <v>0</v>
      </c>
      <c r="CB127" s="21">
        <v>282.61</v>
      </c>
      <c r="CD127" s="21">
        <v>327.10000000000002</v>
      </c>
      <c r="CF127" s="21">
        <v>0</v>
      </c>
      <c r="CG127" s="21">
        <v>0</v>
      </c>
      <c r="CH127" s="21">
        <v>0</v>
      </c>
      <c r="CI127" s="21">
        <v>0</v>
      </c>
      <c r="CJ127" s="21">
        <v>0</v>
      </c>
      <c r="CK127" s="21">
        <v>0</v>
      </c>
      <c r="CL127" s="21">
        <v>0</v>
      </c>
      <c r="CM127" s="21">
        <v>0</v>
      </c>
      <c r="CN127" s="21">
        <v>0</v>
      </c>
      <c r="CO127" s="21">
        <v>0</v>
      </c>
      <c r="CP127" s="21">
        <v>0.5</v>
      </c>
    </row>
    <row r="128" spans="1:94" s="21" customFormat="1" ht="31.5" x14ac:dyDescent="0.25">
      <c r="A128" s="21" t="str">
        <f>"7/8"</f>
        <v>7/8</v>
      </c>
      <c r="B128" s="22" t="s">
        <v>134</v>
      </c>
      <c r="C128" s="21" t="str">
        <f>"100"</f>
        <v>100</v>
      </c>
      <c r="D128" s="21">
        <v>13.11</v>
      </c>
      <c r="E128" s="21">
        <v>12.28</v>
      </c>
      <c r="F128" s="21">
        <v>34.08</v>
      </c>
      <c r="G128" s="21">
        <v>0.01</v>
      </c>
      <c r="H128" s="21">
        <v>14.31</v>
      </c>
      <c r="I128" s="23">
        <v>370.38775000000004</v>
      </c>
      <c r="J128" s="21">
        <v>12.8</v>
      </c>
      <c r="K128" s="21">
        <v>0.11</v>
      </c>
      <c r="L128" s="21">
        <v>0</v>
      </c>
      <c r="M128" s="21">
        <v>0</v>
      </c>
      <c r="N128" s="21">
        <v>2.82</v>
      </c>
      <c r="O128" s="21">
        <v>0.01</v>
      </c>
      <c r="P128" s="21">
        <v>0.15</v>
      </c>
      <c r="Q128" s="21">
        <v>0</v>
      </c>
      <c r="R128" s="21">
        <v>0</v>
      </c>
      <c r="S128" s="21">
        <v>0.06</v>
      </c>
      <c r="T128" s="21">
        <v>1.81</v>
      </c>
      <c r="U128" s="21">
        <v>298.57</v>
      </c>
      <c r="V128" s="21">
        <v>295.74</v>
      </c>
      <c r="W128" s="21">
        <v>67.12</v>
      </c>
      <c r="X128" s="21">
        <v>25.69</v>
      </c>
      <c r="Y128" s="21">
        <v>172.02</v>
      </c>
      <c r="Z128" s="21">
        <v>1.4</v>
      </c>
      <c r="AA128" s="21">
        <v>25.5</v>
      </c>
      <c r="AB128" s="21">
        <v>17</v>
      </c>
      <c r="AC128" s="21">
        <v>33.5</v>
      </c>
      <c r="AD128" s="21">
        <v>0.38</v>
      </c>
      <c r="AE128" s="21">
        <v>0.31</v>
      </c>
      <c r="AF128" s="21">
        <v>0.16</v>
      </c>
      <c r="AG128" s="21">
        <v>1.82</v>
      </c>
      <c r="AH128" s="21">
        <v>5.08</v>
      </c>
      <c r="AI128" s="21">
        <v>0.35</v>
      </c>
      <c r="AJ128" s="21">
        <v>0</v>
      </c>
      <c r="AK128" s="21">
        <v>710.98</v>
      </c>
      <c r="AL128" s="21">
        <v>616.5</v>
      </c>
      <c r="AM128" s="21">
        <v>950.95</v>
      </c>
      <c r="AN128" s="21">
        <v>1049.23</v>
      </c>
      <c r="AO128" s="21">
        <v>295.88</v>
      </c>
      <c r="AP128" s="21">
        <v>561.02</v>
      </c>
      <c r="AQ128" s="21">
        <v>167.63</v>
      </c>
      <c r="AR128" s="21">
        <v>512.15</v>
      </c>
      <c r="AS128" s="21">
        <v>589.19000000000005</v>
      </c>
      <c r="AT128" s="21">
        <v>669.28</v>
      </c>
      <c r="AU128" s="21">
        <v>1007.43</v>
      </c>
      <c r="AV128" s="21">
        <v>438.67</v>
      </c>
      <c r="AW128" s="21">
        <v>529.34</v>
      </c>
      <c r="AX128" s="21">
        <v>1696.99</v>
      </c>
      <c r="AY128" s="21">
        <v>129.19999999999999</v>
      </c>
      <c r="AZ128" s="21">
        <v>496.28</v>
      </c>
      <c r="BA128" s="21">
        <v>466.93</v>
      </c>
      <c r="BB128" s="21">
        <v>484.6</v>
      </c>
      <c r="BC128" s="21">
        <v>151.91</v>
      </c>
      <c r="BD128" s="21">
        <v>0.13</v>
      </c>
      <c r="BE128" s="21">
        <v>0.06</v>
      </c>
      <c r="BF128" s="21">
        <v>0.03</v>
      </c>
      <c r="BG128" s="21">
        <v>7.0000000000000007E-2</v>
      </c>
      <c r="BH128" s="21">
        <v>0.08</v>
      </c>
      <c r="BI128" s="21">
        <v>0.38</v>
      </c>
      <c r="BJ128" s="21">
        <v>0</v>
      </c>
      <c r="BK128" s="21">
        <v>1.05</v>
      </c>
      <c r="BL128" s="21">
        <v>0</v>
      </c>
      <c r="BM128" s="21">
        <v>0.32</v>
      </c>
      <c r="BN128" s="21">
        <v>0</v>
      </c>
      <c r="BO128" s="21">
        <v>0</v>
      </c>
      <c r="BP128" s="21">
        <v>0</v>
      </c>
      <c r="BQ128" s="21">
        <v>7.0000000000000007E-2</v>
      </c>
      <c r="BR128" s="21">
        <v>0.11</v>
      </c>
      <c r="BS128" s="21">
        <v>0.86</v>
      </c>
      <c r="BT128" s="21">
        <v>0</v>
      </c>
      <c r="BU128" s="21">
        <v>0</v>
      </c>
      <c r="BV128" s="21">
        <v>0.05</v>
      </c>
      <c r="BW128" s="21">
        <v>0</v>
      </c>
      <c r="BX128" s="21">
        <v>0</v>
      </c>
      <c r="BY128" s="21">
        <v>0</v>
      </c>
      <c r="BZ128" s="21">
        <v>0</v>
      </c>
      <c r="CA128" s="21">
        <v>0</v>
      </c>
      <c r="CB128" s="21">
        <v>90.95</v>
      </c>
      <c r="CD128" s="21">
        <v>28.33</v>
      </c>
      <c r="CF128" s="21">
        <v>0</v>
      </c>
      <c r="CG128" s="21">
        <v>0</v>
      </c>
      <c r="CH128" s="21">
        <v>0</v>
      </c>
      <c r="CI128" s="21">
        <v>0</v>
      </c>
      <c r="CJ128" s="21">
        <v>0</v>
      </c>
      <c r="CK128" s="21">
        <v>0</v>
      </c>
      <c r="CL128" s="21">
        <v>0</v>
      </c>
      <c r="CM128" s="21">
        <v>0</v>
      </c>
      <c r="CN128" s="21">
        <v>0</v>
      </c>
      <c r="CO128" s="21">
        <v>0</v>
      </c>
      <c r="CP128" s="21">
        <v>0.6</v>
      </c>
    </row>
    <row r="129" spans="1:94" s="21" customFormat="1" ht="31.5" x14ac:dyDescent="0.25">
      <c r="A129" s="21" t="str">
        <f>"46/3"</f>
        <v>46/3</v>
      </c>
      <c r="B129" s="22" t="s">
        <v>94</v>
      </c>
      <c r="C129" s="21" t="str">
        <f>"180"</f>
        <v>180</v>
      </c>
      <c r="D129" s="21">
        <v>6.36</v>
      </c>
      <c r="E129" s="21">
        <v>0.04</v>
      </c>
      <c r="F129" s="21">
        <v>3.57</v>
      </c>
      <c r="G129" s="21">
        <v>0.8</v>
      </c>
      <c r="H129" s="21">
        <v>40.93</v>
      </c>
      <c r="I129" s="23">
        <v>220.7282094</v>
      </c>
      <c r="J129" s="21">
        <v>2.2400000000000002</v>
      </c>
      <c r="K129" s="21">
        <v>0.1</v>
      </c>
      <c r="L129" s="21">
        <v>0</v>
      </c>
      <c r="M129" s="21">
        <v>0</v>
      </c>
      <c r="N129" s="21">
        <v>1.17</v>
      </c>
      <c r="O129" s="21">
        <v>37.700000000000003</v>
      </c>
      <c r="P129" s="21">
        <v>2.06</v>
      </c>
      <c r="Q129" s="21">
        <v>0</v>
      </c>
      <c r="R129" s="21">
        <v>0</v>
      </c>
      <c r="S129" s="21">
        <v>0</v>
      </c>
      <c r="T129" s="21">
        <v>0.82</v>
      </c>
      <c r="U129" s="21">
        <v>176.71</v>
      </c>
      <c r="V129" s="21">
        <v>67.47</v>
      </c>
      <c r="W129" s="21">
        <v>12.64</v>
      </c>
      <c r="X129" s="21">
        <v>8.61</v>
      </c>
      <c r="Y129" s="21">
        <v>47.79</v>
      </c>
      <c r="Z129" s="21">
        <v>0.87</v>
      </c>
      <c r="AA129" s="21">
        <v>10.8</v>
      </c>
      <c r="AB129" s="21">
        <v>10.8</v>
      </c>
      <c r="AC129" s="21">
        <v>20.25</v>
      </c>
      <c r="AD129" s="21">
        <v>0.96</v>
      </c>
      <c r="AE129" s="21">
        <v>0.08</v>
      </c>
      <c r="AF129" s="21">
        <v>0.02</v>
      </c>
      <c r="AG129" s="21">
        <v>0.59</v>
      </c>
      <c r="AH129" s="21">
        <v>1.78</v>
      </c>
      <c r="AI129" s="21">
        <v>0</v>
      </c>
      <c r="AJ129" s="21">
        <v>0</v>
      </c>
      <c r="AK129" s="21">
        <v>1.78</v>
      </c>
      <c r="AL129" s="21">
        <v>1.73</v>
      </c>
      <c r="AM129" s="21">
        <v>472.07</v>
      </c>
      <c r="AN129" s="21">
        <v>147.44999999999999</v>
      </c>
      <c r="AO129" s="21">
        <v>89.89</v>
      </c>
      <c r="AP129" s="21">
        <v>182.63</v>
      </c>
      <c r="AQ129" s="21">
        <v>59.92</v>
      </c>
      <c r="AR129" s="21">
        <v>292.87</v>
      </c>
      <c r="AS129" s="21">
        <v>193.67</v>
      </c>
      <c r="AT129" s="21">
        <v>233.51</v>
      </c>
      <c r="AU129" s="21">
        <v>200.31</v>
      </c>
      <c r="AV129" s="21">
        <v>117.69</v>
      </c>
      <c r="AW129" s="21">
        <v>204.66</v>
      </c>
      <c r="AX129" s="21">
        <v>1797.43</v>
      </c>
      <c r="AY129" s="21">
        <v>0</v>
      </c>
      <c r="AZ129" s="21">
        <v>566.38</v>
      </c>
      <c r="BA129" s="21">
        <v>293.38</v>
      </c>
      <c r="BB129" s="21">
        <v>147.32</v>
      </c>
      <c r="BC129" s="21">
        <v>116.63</v>
      </c>
      <c r="BD129" s="21">
        <v>0.11</v>
      </c>
      <c r="BE129" s="21">
        <v>0.05</v>
      </c>
      <c r="BF129" s="21">
        <v>0.03</v>
      </c>
      <c r="BG129" s="21">
        <v>0.06</v>
      </c>
      <c r="BH129" s="21">
        <v>7.0000000000000007E-2</v>
      </c>
      <c r="BI129" s="21">
        <v>0.31</v>
      </c>
      <c r="BJ129" s="21">
        <v>0</v>
      </c>
      <c r="BK129" s="21">
        <v>0.97</v>
      </c>
      <c r="BL129" s="21">
        <v>0</v>
      </c>
      <c r="BM129" s="21">
        <v>0.28000000000000003</v>
      </c>
      <c r="BN129" s="21">
        <v>0</v>
      </c>
      <c r="BO129" s="21">
        <v>0</v>
      </c>
      <c r="BP129" s="21">
        <v>0</v>
      </c>
      <c r="BQ129" s="21">
        <v>0.06</v>
      </c>
      <c r="BR129" s="21">
        <v>0.1</v>
      </c>
      <c r="BS129" s="21">
        <v>0.72</v>
      </c>
      <c r="BT129" s="21">
        <v>0</v>
      </c>
      <c r="BU129" s="21">
        <v>0</v>
      </c>
      <c r="BV129" s="21">
        <v>0.28999999999999998</v>
      </c>
      <c r="BW129" s="21">
        <v>0.01</v>
      </c>
      <c r="BX129" s="21">
        <v>0</v>
      </c>
      <c r="BY129" s="21">
        <v>0</v>
      </c>
      <c r="BZ129" s="21">
        <v>0</v>
      </c>
      <c r="CA129" s="21">
        <v>0</v>
      </c>
      <c r="CB129" s="21">
        <v>9.08</v>
      </c>
      <c r="CD129" s="21">
        <v>12.6</v>
      </c>
      <c r="CF129" s="21">
        <v>0</v>
      </c>
      <c r="CG129" s="21">
        <v>0</v>
      </c>
      <c r="CH129" s="21">
        <v>0</v>
      </c>
      <c r="CI129" s="21">
        <v>0</v>
      </c>
      <c r="CJ129" s="21">
        <v>0</v>
      </c>
      <c r="CK129" s="21">
        <v>0</v>
      </c>
      <c r="CL129" s="21">
        <v>0</v>
      </c>
      <c r="CM129" s="21">
        <v>0</v>
      </c>
      <c r="CN129" s="21">
        <v>0</v>
      </c>
      <c r="CO129" s="21">
        <v>0</v>
      </c>
      <c r="CP129" s="21">
        <v>0.45</v>
      </c>
    </row>
    <row r="130" spans="1:94" s="21" customFormat="1" ht="31.5" x14ac:dyDescent="0.25">
      <c r="A130" s="31" t="s">
        <v>175</v>
      </c>
      <c r="B130" s="32" t="s">
        <v>176</v>
      </c>
      <c r="C130" s="33" t="s">
        <v>159</v>
      </c>
      <c r="D130" s="33">
        <v>0.15</v>
      </c>
      <c r="E130" s="33">
        <v>0</v>
      </c>
      <c r="F130" s="33">
        <v>0.03</v>
      </c>
      <c r="G130" s="33">
        <v>0.03</v>
      </c>
      <c r="H130" s="33">
        <v>14.57</v>
      </c>
      <c r="I130" s="33">
        <v>57.09942995169083</v>
      </c>
      <c r="J130" s="31">
        <v>0</v>
      </c>
      <c r="K130" s="31">
        <v>0</v>
      </c>
      <c r="L130" s="31">
        <v>0</v>
      </c>
      <c r="M130" s="31">
        <v>0</v>
      </c>
      <c r="N130" s="31">
        <v>14.39</v>
      </c>
      <c r="O130" s="31">
        <v>0</v>
      </c>
      <c r="P130" s="31">
        <v>0.18</v>
      </c>
      <c r="Q130" s="31">
        <v>0</v>
      </c>
      <c r="R130" s="31">
        <v>0</v>
      </c>
      <c r="S130" s="31">
        <v>0.39</v>
      </c>
      <c r="T130" s="31">
        <v>7.0000000000000007E-2</v>
      </c>
      <c r="U130" s="31">
        <v>0.88</v>
      </c>
      <c r="V130" s="31">
        <v>11.34</v>
      </c>
      <c r="W130" s="31">
        <v>3.05</v>
      </c>
      <c r="X130" s="31">
        <v>0.77</v>
      </c>
      <c r="Y130" s="31">
        <v>1.38</v>
      </c>
      <c r="Z130" s="31">
        <v>0.08</v>
      </c>
      <c r="AA130" s="31">
        <v>0</v>
      </c>
      <c r="AB130" s="31">
        <v>0.61</v>
      </c>
      <c r="AC130" s="31">
        <v>0.14000000000000001</v>
      </c>
      <c r="AD130" s="31">
        <v>0.01</v>
      </c>
      <c r="AE130" s="31">
        <v>0</v>
      </c>
      <c r="AF130" s="31">
        <v>0</v>
      </c>
      <c r="AG130" s="31">
        <v>0.01</v>
      </c>
      <c r="AH130" s="31">
        <v>0.01</v>
      </c>
      <c r="AI130" s="31">
        <v>1.08</v>
      </c>
      <c r="AJ130" s="21">
        <v>0</v>
      </c>
      <c r="AK130" s="21">
        <v>0</v>
      </c>
      <c r="AL130" s="21">
        <v>0</v>
      </c>
      <c r="AM130" s="21">
        <v>16.760000000000002</v>
      </c>
      <c r="AN130" s="21">
        <v>15.88</v>
      </c>
      <c r="AO130" s="21">
        <v>2.65</v>
      </c>
      <c r="AP130" s="21">
        <v>9.6999999999999993</v>
      </c>
      <c r="AQ130" s="21">
        <v>2.65</v>
      </c>
      <c r="AR130" s="21">
        <v>7.94</v>
      </c>
      <c r="AS130" s="21">
        <v>14.99</v>
      </c>
      <c r="AT130" s="21">
        <v>8.82</v>
      </c>
      <c r="AU130" s="21">
        <v>68.8</v>
      </c>
      <c r="AV130" s="21">
        <v>6.17</v>
      </c>
      <c r="AW130" s="21">
        <v>12.35</v>
      </c>
      <c r="AX130" s="21">
        <v>37.04</v>
      </c>
      <c r="AY130" s="21">
        <v>0</v>
      </c>
      <c r="AZ130" s="21">
        <v>11.47</v>
      </c>
      <c r="BA130" s="21">
        <v>14.11</v>
      </c>
      <c r="BB130" s="21">
        <v>5.29</v>
      </c>
      <c r="BC130" s="21">
        <v>4.41</v>
      </c>
      <c r="BD130" s="21">
        <v>0</v>
      </c>
      <c r="BE130" s="21">
        <v>0</v>
      </c>
      <c r="BF130" s="21">
        <v>0</v>
      </c>
      <c r="BG130" s="21">
        <v>0</v>
      </c>
      <c r="BH130" s="21">
        <v>0</v>
      </c>
      <c r="BI130" s="21">
        <v>0</v>
      </c>
      <c r="BJ130" s="21">
        <v>0</v>
      </c>
      <c r="BK130" s="21">
        <v>0</v>
      </c>
      <c r="BL130" s="21">
        <v>0</v>
      </c>
      <c r="BM130" s="21">
        <v>0</v>
      </c>
      <c r="BN130" s="21">
        <v>0</v>
      </c>
      <c r="BO130" s="21">
        <v>0</v>
      </c>
      <c r="BP130" s="21">
        <v>0</v>
      </c>
      <c r="BQ130" s="21">
        <v>0</v>
      </c>
      <c r="BR130" s="21">
        <v>0</v>
      </c>
      <c r="BS130" s="21">
        <v>0</v>
      </c>
      <c r="BT130" s="21">
        <v>0</v>
      </c>
      <c r="BU130" s="21">
        <v>0</v>
      </c>
      <c r="BV130" s="21">
        <v>0</v>
      </c>
      <c r="BW130" s="21">
        <v>0</v>
      </c>
      <c r="BX130" s="21">
        <v>0</v>
      </c>
      <c r="BY130" s="21">
        <v>0</v>
      </c>
      <c r="BZ130" s="21">
        <v>0</v>
      </c>
      <c r="CA130" s="21">
        <v>0</v>
      </c>
      <c r="CB130" s="21">
        <v>287.68</v>
      </c>
      <c r="CD130" s="21">
        <v>4.05</v>
      </c>
      <c r="CF130" s="21">
        <v>0</v>
      </c>
      <c r="CG130" s="21">
        <v>0</v>
      </c>
      <c r="CH130" s="21">
        <v>0</v>
      </c>
      <c r="CI130" s="21">
        <v>0</v>
      </c>
      <c r="CJ130" s="21">
        <v>0</v>
      </c>
      <c r="CK130" s="21">
        <v>0</v>
      </c>
      <c r="CL130" s="21">
        <v>0</v>
      </c>
      <c r="CM130" s="21">
        <v>0</v>
      </c>
      <c r="CN130" s="21">
        <v>0</v>
      </c>
      <c r="CO130" s="21">
        <v>10</v>
      </c>
      <c r="CP130" s="21">
        <v>0</v>
      </c>
    </row>
    <row r="131" spans="1:94" s="21" customFormat="1" x14ac:dyDescent="0.25">
      <c r="A131" s="21" t="str">
        <f>"-"</f>
        <v>-</v>
      </c>
      <c r="B131" s="22" t="s">
        <v>96</v>
      </c>
      <c r="C131" s="21" t="str">
        <f>"50"</f>
        <v>50</v>
      </c>
      <c r="D131" s="21">
        <v>3.3</v>
      </c>
      <c r="E131" s="21">
        <v>0</v>
      </c>
      <c r="F131" s="21">
        <v>0.6</v>
      </c>
      <c r="G131" s="21">
        <v>0.6</v>
      </c>
      <c r="H131" s="21">
        <v>20.85</v>
      </c>
      <c r="I131" s="23">
        <v>96.69</v>
      </c>
      <c r="J131" s="21">
        <v>0.1</v>
      </c>
      <c r="K131" s="21">
        <v>0</v>
      </c>
      <c r="L131" s="21">
        <v>0</v>
      </c>
      <c r="M131" s="21">
        <v>0</v>
      </c>
      <c r="N131" s="21">
        <v>0.6</v>
      </c>
      <c r="O131" s="21">
        <v>16.100000000000001</v>
      </c>
      <c r="P131" s="21">
        <v>4.1500000000000004</v>
      </c>
      <c r="Q131" s="21">
        <v>0</v>
      </c>
      <c r="R131" s="21">
        <v>0</v>
      </c>
      <c r="S131" s="21">
        <v>0.5</v>
      </c>
      <c r="T131" s="21">
        <v>1.25</v>
      </c>
      <c r="U131" s="21">
        <v>305</v>
      </c>
      <c r="V131" s="21">
        <v>122.5</v>
      </c>
      <c r="W131" s="21">
        <v>17.5</v>
      </c>
      <c r="X131" s="21">
        <v>23.5</v>
      </c>
      <c r="Y131" s="21">
        <v>79</v>
      </c>
      <c r="Z131" s="21">
        <v>1.95</v>
      </c>
      <c r="AA131" s="21">
        <v>0</v>
      </c>
      <c r="AB131" s="21">
        <v>2.5</v>
      </c>
      <c r="AC131" s="21">
        <v>0.5</v>
      </c>
      <c r="AD131" s="21">
        <v>0.7</v>
      </c>
      <c r="AE131" s="21">
        <v>0.09</v>
      </c>
      <c r="AF131" s="21">
        <v>0.04</v>
      </c>
      <c r="AG131" s="21">
        <v>0.35</v>
      </c>
      <c r="AH131" s="21">
        <v>1</v>
      </c>
      <c r="AI131" s="21">
        <v>0</v>
      </c>
      <c r="AJ131" s="21">
        <v>0</v>
      </c>
      <c r="AK131" s="21">
        <v>0</v>
      </c>
      <c r="AL131" s="21">
        <v>0</v>
      </c>
      <c r="AM131" s="21">
        <v>213.5</v>
      </c>
      <c r="AN131" s="21">
        <v>111.5</v>
      </c>
      <c r="AO131" s="21">
        <v>46.5</v>
      </c>
      <c r="AP131" s="21">
        <v>99</v>
      </c>
      <c r="AQ131" s="21">
        <v>40</v>
      </c>
      <c r="AR131" s="21">
        <v>185.5</v>
      </c>
      <c r="AS131" s="21">
        <v>148.5</v>
      </c>
      <c r="AT131" s="21">
        <v>145.5</v>
      </c>
      <c r="AU131" s="21">
        <v>232</v>
      </c>
      <c r="AV131" s="21">
        <v>62</v>
      </c>
      <c r="AW131" s="21">
        <v>155</v>
      </c>
      <c r="AX131" s="21">
        <v>764.5</v>
      </c>
      <c r="AY131" s="21">
        <v>0</v>
      </c>
      <c r="AZ131" s="21">
        <v>263</v>
      </c>
      <c r="BA131" s="21">
        <v>145.5</v>
      </c>
      <c r="BB131" s="21">
        <v>90</v>
      </c>
      <c r="BC131" s="21">
        <v>65</v>
      </c>
      <c r="BD131" s="21">
        <v>0</v>
      </c>
      <c r="BE131" s="21">
        <v>0</v>
      </c>
      <c r="BF131" s="21">
        <v>0</v>
      </c>
      <c r="BG131" s="21">
        <v>0</v>
      </c>
      <c r="BH131" s="21">
        <v>0</v>
      </c>
      <c r="BI131" s="21">
        <v>0</v>
      </c>
      <c r="BJ131" s="21">
        <v>0</v>
      </c>
      <c r="BK131" s="21">
        <v>7.0000000000000007E-2</v>
      </c>
      <c r="BL131" s="21">
        <v>0</v>
      </c>
      <c r="BM131" s="21">
        <v>0.01</v>
      </c>
      <c r="BN131" s="21">
        <v>0.01</v>
      </c>
      <c r="BO131" s="21">
        <v>0</v>
      </c>
      <c r="BP131" s="21">
        <v>0</v>
      </c>
      <c r="BQ131" s="21">
        <v>0</v>
      </c>
      <c r="BR131" s="21">
        <v>0.01</v>
      </c>
      <c r="BS131" s="21">
        <v>0.06</v>
      </c>
      <c r="BT131" s="21">
        <v>0</v>
      </c>
      <c r="BU131" s="21">
        <v>0</v>
      </c>
      <c r="BV131" s="21">
        <v>0.24</v>
      </c>
      <c r="BW131" s="21">
        <v>0.04</v>
      </c>
      <c r="BX131" s="21">
        <v>0</v>
      </c>
      <c r="BY131" s="21">
        <v>0</v>
      </c>
      <c r="BZ131" s="21">
        <v>0</v>
      </c>
      <c r="CA131" s="21">
        <v>0</v>
      </c>
      <c r="CB131" s="21">
        <v>23.5</v>
      </c>
      <c r="CD131" s="21">
        <v>0.42</v>
      </c>
      <c r="CF131" s="21">
        <v>0</v>
      </c>
      <c r="CG131" s="21">
        <v>0</v>
      </c>
      <c r="CH131" s="21">
        <v>0</v>
      </c>
      <c r="CI131" s="21">
        <v>0</v>
      </c>
      <c r="CJ131" s="21">
        <v>0</v>
      </c>
      <c r="CK131" s="21">
        <v>0</v>
      </c>
      <c r="CL131" s="21">
        <v>0</v>
      </c>
      <c r="CM131" s="21">
        <v>0</v>
      </c>
      <c r="CN131" s="21">
        <v>0</v>
      </c>
      <c r="CO131" s="21">
        <v>0</v>
      </c>
      <c r="CP131" s="21">
        <v>0</v>
      </c>
    </row>
    <row r="132" spans="1:94" s="31" customFormat="1" x14ac:dyDescent="0.25">
      <c r="A132" s="31" t="str">
        <f>"-"</f>
        <v>-</v>
      </c>
      <c r="B132" s="32" t="s">
        <v>97</v>
      </c>
      <c r="C132" s="31" t="str">
        <f>"60"</f>
        <v>60</v>
      </c>
      <c r="D132" s="31">
        <v>3.97</v>
      </c>
      <c r="E132" s="31">
        <v>0</v>
      </c>
      <c r="F132" s="31">
        <v>0.39</v>
      </c>
      <c r="G132" s="31">
        <v>0.39</v>
      </c>
      <c r="H132" s="31">
        <v>28.14</v>
      </c>
      <c r="I132" s="33">
        <v>134.34059999999999</v>
      </c>
      <c r="J132" s="31">
        <v>0</v>
      </c>
      <c r="K132" s="31">
        <v>0</v>
      </c>
      <c r="L132" s="31">
        <v>0</v>
      </c>
      <c r="M132" s="31">
        <v>0</v>
      </c>
      <c r="N132" s="31">
        <v>0.66</v>
      </c>
      <c r="O132" s="31">
        <v>27.36</v>
      </c>
      <c r="P132" s="31">
        <v>0.12</v>
      </c>
      <c r="Q132" s="31">
        <v>0</v>
      </c>
      <c r="R132" s="31">
        <v>0</v>
      </c>
      <c r="S132" s="31">
        <v>0</v>
      </c>
      <c r="T132" s="31">
        <v>1.08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305.37</v>
      </c>
      <c r="AN132" s="31">
        <v>101.27</v>
      </c>
      <c r="AO132" s="31">
        <v>60.03</v>
      </c>
      <c r="AP132" s="31">
        <v>120.06</v>
      </c>
      <c r="AQ132" s="31">
        <v>45.41</v>
      </c>
      <c r="AR132" s="31">
        <v>217.15</v>
      </c>
      <c r="AS132" s="31">
        <v>134.68</v>
      </c>
      <c r="AT132" s="31">
        <v>187.92</v>
      </c>
      <c r="AU132" s="31">
        <v>155.03</v>
      </c>
      <c r="AV132" s="31">
        <v>81.430000000000007</v>
      </c>
      <c r="AW132" s="31">
        <v>144.07</v>
      </c>
      <c r="AX132" s="31">
        <v>1204.78</v>
      </c>
      <c r="AY132" s="31">
        <v>0</v>
      </c>
      <c r="AZ132" s="31">
        <v>392.54</v>
      </c>
      <c r="BA132" s="31">
        <v>170.69</v>
      </c>
      <c r="BB132" s="31">
        <v>113.27</v>
      </c>
      <c r="BC132" s="31">
        <v>89.78</v>
      </c>
      <c r="BD132" s="31">
        <v>0</v>
      </c>
      <c r="BE132" s="31">
        <v>0</v>
      </c>
      <c r="BF132" s="31">
        <v>0</v>
      </c>
      <c r="BG132" s="31">
        <v>0</v>
      </c>
      <c r="BH132" s="31">
        <v>0</v>
      </c>
      <c r="BI132" s="31">
        <v>0</v>
      </c>
      <c r="BJ132" s="31">
        <v>0</v>
      </c>
      <c r="BK132" s="31">
        <v>0.05</v>
      </c>
      <c r="BL132" s="31">
        <v>0</v>
      </c>
      <c r="BM132" s="31">
        <v>0</v>
      </c>
      <c r="BN132" s="31">
        <v>0</v>
      </c>
      <c r="BO132" s="31">
        <v>0</v>
      </c>
      <c r="BP132" s="31">
        <v>0</v>
      </c>
      <c r="BQ132" s="31">
        <v>0</v>
      </c>
      <c r="BR132" s="31">
        <v>0</v>
      </c>
      <c r="BS132" s="31">
        <v>0.04</v>
      </c>
      <c r="BT132" s="31">
        <v>0</v>
      </c>
      <c r="BU132" s="31">
        <v>0</v>
      </c>
      <c r="BV132" s="31">
        <v>0.17</v>
      </c>
      <c r="BW132" s="31">
        <v>0.01</v>
      </c>
      <c r="BX132" s="31">
        <v>0</v>
      </c>
      <c r="BY132" s="31">
        <v>0</v>
      </c>
      <c r="BZ132" s="31">
        <v>0</v>
      </c>
      <c r="CA132" s="31">
        <v>0</v>
      </c>
      <c r="CB132" s="31">
        <v>23.46</v>
      </c>
      <c r="CD132" s="31">
        <v>0</v>
      </c>
      <c r="CF132" s="31">
        <v>0</v>
      </c>
      <c r="CG132" s="31">
        <v>0</v>
      </c>
      <c r="CH132" s="31">
        <v>0</v>
      </c>
      <c r="CI132" s="31">
        <v>0</v>
      </c>
      <c r="CJ132" s="31">
        <v>0</v>
      </c>
      <c r="CK132" s="31">
        <v>0</v>
      </c>
      <c r="CL132" s="31">
        <v>0</v>
      </c>
      <c r="CM132" s="31">
        <v>0</v>
      </c>
      <c r="CN132" s="31">
        <v>0</v>
      </c>
      <c r="CO132" s="31">
        <v>0</v>
      </c>
      <c r="CP132" s="31">
        <v>0</v>
      </c>
    </row>
    <row r="133" spans="1:94" s="34" customFormat="1" x14ac:dyDescent="0.25">
      <c r="B133" s="35" t="s">
        <v>98</v>
      </c>
      <c r="C133" s="34">
        <f>C132+C131+C130+C129+C128+C127</f>
        <v>840</v>
      </c>
      <c r="D133" s="29">
        <f>SUM(D127:D132)</f>
        <v>28.689999999999998</v>
      </c>
      <c r="E133" s="29">
        <f t="shared" ref="E133" si="654">SUM(E127:E132)</f>
        <v>12.45</v>
      </c>
      <c r="F133" s="29">
        <f t="shared" ref="F133" si="655">SUM(F127:F132)</f>
        <v>43.99</v>
      </c>
      <c r="G133" s="29">
        <f t="shared" ref="G133" si="656">SUM(G127:G132)</f>
        <v>7.129999999999999</v>
      </c>
      <c r="H133" s="29">
        <f t="shared" ref="H133" si="657">SUM(H127:H132)</f>
        <v>132.18</v>
      </c>
      <c r="I133" s="29">
        <f t="shared" ref="I133" si="658">SUM(I127:I132)</f>
        <v>985.65756935169088</v>
      </c>
      <c r="J133" s="29">
        <f t="shared" ref="J133" si="659">SUM(J127:J132)</f>
        <v>16.420000000000002</v>
      </c>
      <c r="K133" s="29">
        <f t="shared" ref="K133" si="660">SUM(K127:K132)</f>
        <v>3.46</v>
      </c>
      <c r="L133" s="29">
        <f t="shared" ref="L133" si="661">SUM(L127:L132)</f>
        <v>0</v>
      </c>
      <c r="M133" s="29">
        <f t="shared" ref="M133" si="662">SUM(M127:M132)</f>
        <v>0</v>
      </c>
      <c r="N133" s="29">
        <f t="shared" ref="N133" si="663">SUM(N127:N132)</f>
        <v>23.05</v>
      </c>
      <c r="O133" s="29">
        <f t="shared" ref="O133" si="664">SUM(O127:O132)</f>
        <v>89.42</v>
      </c>
      <c r="P133" s="29">
        <f t="shared" ref="P133" si="665">SUM(P127:P132)</f>
        <v>8.379999999999999</v>
      </c>
      <c r="Q133" s="29">
        <f t="shared" ref="Q133" si="666">SUM(Q127:Q132)</f>
        <v>0</v>
      </c>
      <c r="R133" s="29">
        <f t="shared" ref="R133" si="667">SUM(R127:R132)</f>
        <v>0</v>
      </c>
      <c r="S133" s="29">
        <f t="shared" ref="S133" si="668">SUM(S127:S132)</f>
        <v>1.31</v>
      </c>
      <c r="T133" s="29">
        <f t="shared" ref="T133" si="669">SUM(T127:T132)</f>
        <v>7.15</v>
      </c>
      <c r="U133" s="29">
        <f t="shared" ref="U133" si="670">SUM(U127:U132)</f>
        <v>1150.9099999999999</v>
      </c>
      <c r="V133" s="29">
        <f t="shared" ref="V133" si="671">SUM(V127:V132)</f>
        <v>878.7</v>
      </c>
      <c r="W133" s="29">
        <f t="shared" ref="W133" si="672">SUM(W127:W132)</f>
        <v>122.87</v>
      </c>
      <c r="X133" s="29">
        <f t="shared" ref="X133" si="673">SUM(X127:X132)</f>
        <v>81.289999999999992</v>
      </c>
      <c r="Y133" s="29">
        <f t="shared" ref="Y133" si="674">SUM(Y127:Y132)</f>
        <v>353.76</v>
      </c>
      <c r="Z133" s="29">
        <f t="shared" ref="Z133" si="675">SUM(Z127:Z132)</f>
        <v>5.1000000000000005</v>
      </c>
      <c r="AA133" s="29">
        <f t="shared" ref="AA133" si="676">SUM(AA127:AA132)</f>
        <v>40.799999999999997</v>
      </c>
      <c r="AB133" s="29">
        <f t="shared" ref="AB133" si="677">SUM(AB127:AB132)</f>
        <v>1966.5099999999998</v>
      </c>
      <c r="AC133" s="29">
        <f t="shared" ref="AC133" si="678">SUM(AC127:AC132)</f>
        <v>464.94</v>
      </c>
      <c r="AD133" s="29">
        <f t="shared" ref="AD133" si="679">SUM(AD127:AD132)</f>
        <v>4.46</v>
      </c>
      <c r="AE133" s="29">
        <f t="shared" ref="AE133" si="680">SUM(AE127:AE132)</f>
        <v>0.55000000000000004</v>
      </c>
      <c r="AF133" s="29">
        <f t="shared" ref="AF133" si="681">SUM(AF127:AF132)</f>
        <v>0.27</v>
      </c>
      <c r="AG133" s="29">
        <f t="shared" ref="AG133" si="682">SUM(AG127:AG132)</f>
        <v>3.59</v>
      </c>
      <c r="AH133" s="29">
        <f t="shared" ref="AH133" si="683">SUM(AH127:AH132)</f>
        <v>9.3099999999999987</v>
      </c>
      <c r="AI133" s="29">
        <f t="shared" ref="AI133" si="684">SUM(AI127:AI132)</f>
        <v>7.54</v>
      </c>
      <c r="AJ133" s="34">
        <v>0</v>
      </c>
      <c r="AK133" s="34">
        <v>712.76</v>
      </c>
      <c r="AL133" s="34">
        <v>618.24</v>
      </c>
      <c r="AM133" s="34">
        <v>2181.56</v>
      </c>
      <c r="AN133" s="34">
        <v>1639.9</v>
      </c>
      <c r="AO133" s="34">
        <v>555.73</v>
      </c>
      <c r="AP133" s="34">
        <v>1116.48</v>
      </c>
      <c r="AQ133" s="34">
        <v>367.76</v>
      </c>
      <c r="AR133" s="34">
        <v>1360.37</v>
      </c>
      <c r="AS133" s="34">
        <v>1252.3900000000001</v>
      </c>
      <c r="AT133" s="34">
        <v>1583.04</v>
      </c>
      <c r="AU133" s="34">
        <v>1986.25</v>
      </c>
      <c r="AV133" s="34">
        <v>773.03</v>
      </c>
      <c r="AW133" s="34">
        <v>1170.3800000000001</v>
      </c>
      <c r="AX133" s="34">
        <v>6031.51</v>
      </c>
      <c r="AY133" s="34">
        <v>130.57</v>
      </c>
      <c r="AZ133" s="34">
        <v>1839.48</v>
      </c>
      <c r="BA133" s="34">
        <v>1252.03</v>
      </c>
      <c r="BB133" s="34">
        <v>947.31</v>
      </c>
      <c r="BC133" s="34">
        <v>480.39</v>
      </c>
      <c r="BD133" s="34">
        <v>0.23</v>
      </c>
      <c r="BE133" s="34">
        <v>0.11</v>
      </c>
      <c r="BF133" s="34">
        <v>0.06</v>
      </c>
      <c r="BG133" s="34">
        <v>0.13</v>
      </c>
      <c r="BH133" s="34">
        <v>0.15</v>
      </c>
      <c r="BI133" s="34">
        <v>0.7</v>
      </c>
      <c r="BJ133" s="34">
        <v>0</v>
      </c>
      <c r="BK133" s="34">
        <v>2.85</v>
      </c>
      <c r="BL133" s="34">
        <v>0</v>
      </c>
      <c r="BM133" s="34">
        <v>1.05</v>
      </c>
      <c r="BN133" s="34">
        <v>0.04</v>
      </c>
      <c r="BO133" s="34">
        <v>7.0000000000000007E-2</v>
      </c>
      <c r="BP133" s="34">
        <v>0</v>
      </c>
      <c r="BQ133" s="34">
        <v>0.13</v>
      </c>
      <c r="BR133" s="34">
        <v>0.22</v>
      </c>
      <c r="BS133" s="34">
        <v>4.2699999999999996</v>
      </c>
      <c r="BT133" s="34">
        <v>0</v>
      </c>
      <c r="BU133" s="34">
        <v>0</v>
      </c>
      <c r="BV133" s="34">
        <v>7.28</v>
      </c>
      <c r="BW133" s="34">
        <v>0.06</v>
      </c>
      <c r="BX133" s="34">
        <v>0</v>
      </c>
      <c r="BY133" s="34">
        <v>0</v>
      </c>
      <c r="BZ133" s="34">
        <v>0</v>
      </c>
      <c r="CA133" s="34">
        <v>0</v>
      </c>
      <c r="CB133" s="34">
        <v>793.88</v>
      </c>
      <c r="CC133" s="34">
        <f>$I$133/$I$134*100</f>
        <v>100</v>
      </c>
      <c r="CD133" s="34">
        <v>410.25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10</v>
      </c>
      <c r="CP133" s="34">
        <v>2.0499999999999998</v>
      </c>
    </row>
    <row r="134" spans="1:94" s="34" customFormat="1" x14ac:dyDescent="0.25">
      <c r="B134" s="35" t="s">
        <v>89</v>
      </c>
      <c r="D134" s="29">
        <f>D133</f>
        <v>28.689999999999998</v>
      </c>
      <c r="E134" s="29">
        <f t="shared" ref="E134" si="685">E133</f>
        <v>12.45</v>
      </c>
      <c r="F134" s="29">
        <f t="shared" ref="F134" si="686">F133</f>
        <v>43.99</v>
      </c>
      <c r="G134" s="29">
        <f t="shared" ref="G134" si="687">G133</f>
        <v>7.129999999999999</v>
      </c>
      <c r="H134" s="29">
        <f t="shared" ref="H134" si="688">H133</f>
        <v>132.18</v>
      </c>
      <c r="I134" s="29">
        <f t="shared" ref="I134" si="689">I133</f>
        <v>985.65756935169088</v>
      </c>
      <c r="J134" s="29">
        <f t="shared" ref="J134" si="690">J133</f>
        <v>16.420000000000002</v>
      </c>
      <c r="K134" s="29">
        <f t="shared" ref="K134" si="691">K133</f>
        <v>3.46</v>
      </c>
      <c r="L134" s="29">
        <f t="shared" ref="L134" si="692">L133</f>
        <v>0</v>
      </c>
      <c r="M134" s="29">
        <f t="shared" ref="M134" si="693">M133</f>
        <v>0</v>
      </c>
      <c r="N134" s="29">
        <f t="shared" ref="N134" si="694">N133</f>
        <v>23.05</v>
      </c>
      <c r="O134" s="29">
        <f t="shared" ref="O134" si="695">O133</f>
        <v>89.42</v>
      </c>
      <c r="P134" s="29">
        <f t="shared" ref="P134" si="696">P133</f>
        <v>8.379999999999999</v>
      </c>
      <c r="Q134" s="29">
        <f t="shared" ref="Q134" si="697">Q133</f>
        <v>0</v>
      </c>
      <c r="R134" s="29">
        <f t="shared" ref="R134" si="698">R133</f>
        <v>0</v>
      </c>
      <c r="S134" s="29">
        <f t="shared" ref="S134" si="699">S133</f>
        <v>1.31</v>
      </c>
      <c r="T134" s="29">
        <f t="shared" ref="T134" si="700">T133</f>
        <v>7.15</v>
      </c>
      <c r="U134" s="29">
        <f t="shared" ref="U134" si="701">U133</f>
        <v>1150.9099999999999</v>
      </c>
      <c r="V134" s="29">
        <f t="shared" ref="V134" si="702">V133</f>
        <v>878.7</v>
      </c>
      <c r="W134" s="29">
        <f t="shared" ref="W134" si="703">W133</f>
        <v>122.87</v>
      </c>
      <c r="X134" s="29">
        <f t="shared" ref="X134" si="704">X133</f>
        <v>81.289999999999992</v>
      </c>
      <c r="Y134" s="29">
        <f t="shared" ref="Y134" si="705">Y133</f>
        <v>353.76</v>
      </c>
      <c r="Z134" s="29">
        <f t="shared" ref="Z134" si="706">Z133</f>
        <v>5.1000000000000005</v>
      </c>
      <c r="AA134" s="29">
        <f t="shared" ref="AA134" si="707">AA133</f>
        <v>40.799999999999997</v>
      </c>
      <c r="AB134" s="29">
        <f t="shared" ref="AB134" si="708">AB133</f>
        <v>1966.5099999999998</v>
      </c>
      <c r="AC134" s="29">
        <f t="shared" ref="AC134" si="709">AC133</f>
        <v>464.94</v>
      </c>
      <c r="AD134" s="29">
        <f t="shared" ref="AD134" si="710">AD133</f>
        <v>4.46</v>
      </c>
      <c r="AE134" s="29">
        <f t="shared" ref="AE134" si="711">AE133</f>
        <v>0.55000000000000004</v>
      </c>
      <c r="AF134" s="29">
        <f t="shared" ref="AF134" si="712">AF133</f>
        <v>0.27</v>
      </c>
      <c r="AG134" s="29">
        <f t="shared" ref="AG134" si="713">AG133</f>
        <v>3.59</v>
      </c>
      <c r="AH134" s="29">
        <f t="shared" ref="AH134" si="714">AH133</f>
        <v>9.3099999999999987</v>
      </c>
      <c r="AI134" s="29">
        <f t="shared" ref="AI134" si="715">AI133</f>
        <v>7.54</v>
      </c>
      <c r="AJ134" s="34">
        <v>0</v>
      </c>
      <c r="AK134" s="34">
        <v>712.76</v>
      </c>
      <c r="AL134" s="34">
        <v>618.24</v>
      </c>
      <c r="AM134" s="34">
        <v>2181.56</v>
      </c>
      <c r="AN134" s="34">
        <v>1639.9</v>
      </c>
      <c r="AO134" s="34">
        <v>555.73</v>
      </c>
      <c r="AP134" s="34">
        <v>1116.48</v>
      </c>
      <c r="AQ134" s="34">
        <v>367.76</v>
      </c>
      <c r="AR134" s="34">
        <v>1360.37</v>
      </c>
      <c r="AS134" s="34">
        <v>1252.3900000000001</v>
      </c>
      <c r="AT134" s="34">
        <v>1583.04</v>
      </c>
      <c r="AU134" s="34">
        <v>1986.25</v>
      </c>
      <c r="AV134" s="34">
        <v>773.03</v>
      </c>
      <c r="AW134" s="34">
        <v>1170.3800000000001</v>
      </c>
      <c r="AX134" s="34">
        <v>6031.51</v>
      </c>
      <c r="AY134" s="34">
        <v>130.57</v>
      </c>
      <c r="AZ134" s="34">
        <v>1839.48</v>
      </c>
      <c r="BA134" s="34">
        <v>1252.03</v>
      </c>
      <c r="BB134" s="34">
        <v>947.31</v>
      </c>
      <c r="BC134" s="34">
        <v>480.39</v>
      </c>
      <c r="BD134" s="34">
        <v>0.23</v>
      </c>
      <c r="BE134" s="34">
        <v>0.11</v>
      </c>
      <c r="BF134" s="34">
        <v>0.06</v>
      </c>
      <c r="BG134" s="34">
        <v>0.13</v>
      </c>
      <c r="BH134" s="34">
        <v>0.15</v>
      </c>
      <c r="BI134" s="34">
        <v>0.7</v>
      </c>
      <c r="BJ134" s="34">
        <v>0</v>
      </c>
      <c r="BK134" s="34">
        <v>2.85</v>
      </c>
      <c r="BL134" s="34">
        <v>0</v>
      </c>
      <c r="BM134" s="34">
        <v>1.05</v>
      </c>
      <c r="BN134" s="34">
        <v>0.04</v>
      </c>
      <c r="BO134" s="34">
        <v>7.0000000000000007E-2</v>
      </c>
      <c r="BP134" s="34">
        <v>0</v>
      </c>
      <c r="BQ134" s="34">
        <v>0.13</v>
      </c>
      <c r="BR134" s="34">
        <v>0.22</v>
      </c>
      <c r="BS134" s="34">
        <v>4.2699999999999996</v>
      </c>
      <c r="BT134" s="34">
        <v>0</v>
      </c>
      <c r="BU134" s="34">
        <v>0</v>
      </c>
      <c r="BV134" s="34">
        <v>7.28</v>
      </c>
      <c r="BW134" s="34">
        <v>0.06</v>
      </c>
      <c r="BX134" s="34">
        <v>0</v>
      </c>
      <c r="BY134" s="34">
        <v>0</v>
      </c>
      <c r="BZ134" s="34">
        <v>0</v>
      </c>
      <c r="CA134" s="34">
        <v>0</v>
      </c>
      <c r="CB134" s="34">
        <v>793.88</v>
      </c>
      <c r="CD134" s="34">
        <v>410.25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10</v>
      </c>
      <c r="CP134" s="34">
        <v>2.0499999999999998</v>
      </c>
    </row>
    <row r="135" spans="1:94" x14ac:dyDescent="0.25">
      <c r="B135" s="30" t="s">
        <v>135</v>
      </c>
    </row>
    <row r="136" spans="1:94" x14ac:dyDescent="0.25">
      <c r="B136" s="30" t="s">
        <v>91</v>
      </c>
    </row>
    <row r="137" spans="1:94" s="21" customFormat="1" ht="47.25" x14ac:dyDescent="0.25">
      <c r="A137" s="21" t="str">
        <f>"18/2"</f>
        <v>18/2</v>
      </c>
      <c r="B137" s="22" t="s">
        <v>164</v>
      </c>
      <c r="C137" s="21" t="str">
        <f>"265"</f>
        <v>265</v>
      </c>
      <c r="D137" s="21">
        <v>6.75</v>
      </c>
      <c r="E137" s="21">
        <v>3.77</v>
      </c>
      <c r="F137" s="21">
        <v>5.8</v>
      </c>
      <c r="G137" s="21">
        <v>2.4500000000000002</v>
      </c>
      <c r="H137" s="21">
        <v>23.6</v>
      </c>
      <c r="I137" s="23">
        <v>171.72</v>
      </c>
      <c r="J137" s="21">
        <v>0.35</v>
      </c>
      <c r="K137" s="21">
        <v>1.3</v>
      </c>
      <c r="L137" s="21">
        <v>0</v>
      </c>
      <c r="M137" s="21">
        <v>0</v>
      </c>
      <c r="N137" s="21">
        <v>2.52</v>
      </c>
      <c r="O137" s="21">
        <v>19.170000000000002</v>
      </c>
      <c r="P137" s="21">
        <v>1.9</v>
      </c>
      <c r="Q137" s="21">
        <v>0</v>
      </c>
      <c r="R137" s="21">
        <v>0</v>
      </c>
      <c r="S137" s="21">
        <v>0.19</v>
      </c>
      <c r="T137" s="21">
        <v>1.53</v>
      </c>
      <c r="U137" s="21">
        <v>198.29</v>
      </c>
      <c r="V137" s="21">
        <v>447.64</v>
      </c>
      <c r="W137" s="21">
        <v>19.41</v>
      </c>
      <c r="X137" s="21">
        <v>26.07</v>
      </c>
      <c r="Y137" s="21">
        <v>89.05</v>
      </c>
      <c r="Z137" s="21">
        <v>1.28</v>
      </c>
      <c r="AA137" s="21">
        <v>8.69</v>
      </c>
      <c r="AB137" s="21">
        <v>1308.5999999999999</v>
      </c>
      <c r="AC137" s="21">
        <v>257</v>
      </c>
      <c r="AD137" s="21">
        <v>1.25</v>
      </c>
      <c r="AE137" s="21">
        <v>0.11</v>
      </c>
      <c r="AF137" s="21">
        <v>0.06</v>
      </c>
      <c r="AG137" s="21">
        <v>1.02</v>
      </c>
      <c r="AH137" s="21">
        <v>1.86</v>
      </c>
      <c r="AI137" s="21">
        <v>6.27</v>
      </c>
      <c r="AJ137" s="21">
        <v>0</v>
      </c>
      <c r="AK137" s="21">
        <v>0</v>
      </c>
      <c r="AL137" s="21">
        <v>0</v>
      </c>
      <c r="AM137" s="21">
        <v>156.88999999999999</v>
      </c>
      <c r="AN137" s="21">
        <v>82.08</v>
      </c>
      <c r="AO137" s="21">
        <v>30.25</v>
      </c>
      <c r="AP137" s="21">
        <v>76.44</v>
      </c>
      <c r="AQ137" s="21">
        <v>29.21</v>
      </c>
      <c r="AR137" s="21">
        <v>104.67</v>
      </c>
      <c r="AS137" s="21">
        <v>93.55</v>
      </c>
      <c r="AT137" s="21">
        <v>172.79</v>
      </c>
      <c r="AU137" s="21">
        <v>113.46</v>
      </c>
      <c r="AV137" s="21">
        <v>40.36</v>
      </c>
      <c r="AW137" s="21">
        <v>82.54</v>
      </c>
      <c r="AX137" s="21">
        <v>627.16999999999996</v>
      </c>
      <c r="AY137" s="21">
        <v>0</v>
      </c>
      <c r="AZ137" s="21">
        <v>165.43</v>
      </c>
      <c r="BA137" s="21">
        <v>95.3</v>
      </c>
      <c r="BB137" s="21">
        <v>59.15</v>
      </c>
      <c r="BC137" s="21">
        <v>39.43</v>
      </c>
      <c r="BD137" s="21">
        <v>0</v>
      </c>
      <c r="BE137" s="21">
        <v>0</v>
      </c>
      <c r="BF137" s="21">
        <v>0</v>
      </c>
      <c r="BG137" s="21">
        <v>0</v>
      </c>
      <c r="BH137" s="21">
        <v>0</v>
      </c>
      <c r="BI137" s="21">
        <v>0</v>
      </c>
      <c r="BJ137" s="21">
        <v>0</v>
      </c>
      <c r="BK137" s="21">
        <v>0.2</v>
      </c>
      <c r="BL137" s="21">
        <v>0</v>
      </c>
      <c r="BM137" s="21">
        <v>0.09</v>
      </c>
      <c r="BN137" s="21">
        <v>0.01</v>
      </c>
      <c r="BO137" s="21">
        <v>0.01</v>
      </c>
      <c r="BP137" s="21">
        <v>0</v>
      </c>
      <c r="BQ137" s="21">
        <v>0</v>
      </c>
      <c r="BR137" s="21">
        <v>0</v>
      </c>
      <c r="BS137" s="21">
        <v>0.57999999999999996</v>
      </c>
      <c r="BT137" s="21">
        <v>0</v>
      </c>
      <c r="BU137" s="21">
        <v>0</v>
      </c>
      <c r="BV137" s="21">
        <v>1.28</v>
      </c>
      <c r="BW137" s="21">
        <v>0</v>
      </c>
      <c r="BX137" s="21">
        <v>0</v>
      </c>
      <c r="BY137" s="21">
        <v>0</v>
      </c>
      <c r="BZ137" s="21">
        <v>0</v>
      </c>
      <c r="CA137" s="21">
        <v>0</v>
      </c>
      <c r="CB137" s="21">
        <v>261.05</v>
      </c>
      <c r="CD137" s="21">
        <v>218.1</v>
      </c>
      <c r="CF137" s="21">
        <v>0</v>
      </c>
      <c r="CG137" s="21">
        <v>0</v>
      </c>
      <c r="CH137" s="21">
        <v>0</v>
      </c>
      <c r="CI137" s="21">
        <v>0</v>
      </c>
      <c r="CJ137" s="21">
        <v>0</v>
      </c>
      <c r="CK137" s="21">
        <v>0</v>
      </c>
      <c r="CL137" s="21">
        <v>0</v>
      </c>
      <c r="CM137" s="21">
        <v>0</v>
      </c>
      <c r="CN137" s="21">
        <v>0</v>
      </c>
      <c r="CO137" s="21">
        <v>0</v>
      </c>
      <c r="CP137" s="21">
        <v>0.5</v>
      </c>
    </row>
    <row r="138" spans="1:94" s="21" customFormat="1" x14ac:dyDescent="0.25">
      <c r="A138" s="21" t="str">
        <f>"43"</f>
        <v>43</v>
      </c>
      <c r="B138" s="22" t="s">
        <v>136</v>
      </c>
      <c r="C138" s="21" t="str">
        <f>"100"</f>
        <v>100</v>
      </c>
      <c r="D138" s="21">
        <v>16.43</v>
      </c>
      <c r="E138" s="21">
        <v>15.94</v>
      </c>
      <c r="F138" s="21">
        <v>13.35</v>
      </c>
      <c r="G138" s="21">
        <v>0.22</v>
      </c>
      <c r="H138" s="21">
        <v>22.74</v>
      </c>
      <c r="I138" s="23">
        <v>238.941406</v>
      </c>
      <c r="J138" s="21">
        <v>8.26</v>
      </c>
      <c r="K138" s="21">
        <v>0.35</v>
      </c>
      <c r="L138" s="21">
        <v>0</v>
      </c>
      <c r="M138" s="21">
        <v>0</v>
      </c>
      <c r="N138" s="21">
        <v>1.46</v>
      </c>
      <c r="O138" s="21">
        <v>13.28</v>
      </c>
      <c r="P138" s="21">
        <v>0.82</v>
      </c>
      <c r="Q138" s="21">
        <v>0</v>
      </c>
      <c r="R138" s="21">
        <v>0</v>
      </c>
      <c r="S138" s="21">
        <v>0.03</v>
      </c>
      <c r="T138" s="21">
        <v>5.6</v>
      </c>
      <c r="U138" s="21">
        <v>1606.58</v>
      </c>
      <c r="V138" s="21">
        <v>392.97</v>
      </c>
      <c r="W138" s="21">
        <v>65.650000000000006</v>
      </c>
      <c r="X138" s="21">
        <v>56.01</v>
      </c>
      <c r="Y138" s="21">
        <v>248.52</v>
      </c>
      <c r="Z138" s="21">
        <v>1.22</v>
      </c>
      <c r="AA138" s="21">
        <v>71.760000000000005</v>
      </c>
      <c r="AB138" s="21">
        <v>48.96</v>
      </c>
      <c r="AC138" s="21">
        <v>129.72</v>
      </c>
      <c r="AD138" s="21">
        <v>0.57999999999999996</v>
      </c>
      <c r="AE138" s="21">
        <v>0.09</v>
      </c>
      <c r="AF138" s="21">
        <v>0.15</v>
      </c>
      <c r="AG138" s="21">
        <v>1.23</v>
      </c>
      <c r="AH138" s="21">
        <v>5.32</v>
      </c>
      <c r="AI138" s="21">
        <v>0.63</v>
      </c>
      <c r="AJ138" s="21">
        <v>0</v>
      </c>
      <c r="AK138" s="21">
        <v>154.94999999999999</v>
      </c>
      <c r="AL138" s="21">
        <v>121.45</v>
      </c>
      <c r="AM138" s="21">
        <v>224.36</v>
      </c>
      <c r="AN138" s="21">
        <v>137.44999999999999</v>
      </c>
      <c r="AO138" s="21">
        <v>71.38</v>
      </c>
      <c r="AP138" s="21">
        <v>106.41</v>
      </c>
      <c r="AQ138" s="21">
        <v>41.53</v>
      </c>
      <c r="AR138" s="21">
        <v>134.27000000000001</v>
      </c>
      <c r="AS138" s="21">
        <v>142.96</v>
      </c>
      <c r="AT138" s="21">
        <v>171.98</v>
      </c>
      <c r="AU138" s="21">
        <v>221.79</v>
      </c>
      <c r="AV138" s="21">
        <v>66.83</v>
      </c>
      <c r="AW138" s="21">
        <v>101.24</v>
      </c>
      <c r="AX138" s="21">
        <v>403.99</v>
      </c>
      <c r="AY138" s="21">
        <v>1.32</v>
      </c>
      <c r="AZ138" s="21">
        <v>103.22</v>
      </c>
      <c r="BA138" s="21">
        <v>153.75</v>
      </c>
      <c r="BB138" s="21">
        <v>102.69</v>
      </c>
      <c r="BC138" s="21">
        <v>54.09</v>
      </c>
      <c r="BD138" s="21">
        <v>0.46</v>
      </c>
      <c r="BE138" s="21">
        <v>0.1</v>
      </c>
      <c r="BF138" s="21">
        <v>0.09</v>
      </c>
      <c r="BG138" s="21">
        <v>0.23</v>
      </c>
      <c r="BH138" s="21">
        <v>0.3</v>
      </c>
      <c r="BI138" s="21">
        <v>0.97</v>
      </c>
      <c r="BJ138" s="21">
        <v>0</v>
      </c>
      <c r="BK138" s="21">
        <v>3.07</v>
      </c>
      <c r="BL138" s="21">
        <v>0</v>
      </c>
      <c r="BM138" s="21">
        <v>0.93</v>
      </c>
      <c r="BN138" s="21">
        <v>0</v>
      </c>
      <c r="BO138" s="21">
        <v>0</v>
      </c>
      <c r="BP138" s="21">
        <v>0</v>
      </c>
      <c r="BQ138" s="21">
        <v>0.1</v>
      </c>
      <c r="BR138" s="21">
        <v>0.35</v>
      </c>
      <c r="BS138" s="21">
        <v>2.86</v>
      </c>
      <c r="BT138" s="21">
        <v>0</v>
      </c>
      <c r="BU138" s="21">
        <v>0</v>
      </c>
      <c r="BV138" s="21">
        <v>0.16</v>
      </c>
      <c r="BW138" s="21">
        <v>0.01</v>
      </c>
      <c r="BX138" s="21">
        <v>0</v>
      </c>
      <c r="BY138" s="21">
        <v>0</v>
      </c>
      <c r="BZ138" s="21">
        <v>0</v>
      </c>
      <c r="CA138" s="21">
        <v>0</v>
      </c>
      <c r="CB138" s="21">
        <v>103.58</v>
      </c>
      <c r="CD138" s="21">
        <v>79.92</v>
      </c>
      <c r="CF138" s="21">
        <v>0</v>
      </c>
      <c r="CG138" s="21">
        <v>0</v>
      </c>
      <c r="CH138" s="21">
        <v>0</v>
      </c>
      <c r="CI138" s="21">
        <v>0</v>
      </c>
      <c r="CJ138" s="21">
        <v>0</v>
      </c>
      <c r="CK138" s="21">
        <v>0</v>
      </c>
      <c r="CL138" s="21">
        <v>0</v>
      </c>
      <c r="CM138" s="21">
        <v>0</v>
      </c>
      <c r="CN138" s="21">
        <v>0</v>
      </c>
      <c r="CO138" s="21">
        <v>0</v>
      </c>
      <c r="CP138" s="21">
        <v>4</v>
      </c>
    </row>
    <row r="139" spans="1:94" s="21" customFormat="1" x14ac:dyDescent="0.25">
      <c r="A139" s="21" t="str">
        <f>"3/3"</f>
        <v>3/3</v>
      </c>
      <c r="B139" s="22" t="s">
        <v>106</v>
      </c>
      <c r="C139" s="21" t="str">
        <f>"180"</f>
        <v>180</v>
      </c>
      <c r="D139" s="21">
        <v>3.73</v>
      </c>
      <c r="E139" s="21">
        <v>0.65</v>
      </c>
      <c r="F139" s="21">
        <v>7.78</v>
      </c>
      <c r="G139" s="21">
        <v>1.07</v>
      </c>
      <c r="H139" s="21">
        <v>26.49</v>
      </c>
      <c r="I139" s="23">
        <v>220.42</v>
      </c>
      <c r="J139" s="21">
        <v>2.73</v>
      </c>
      <c r="K139" s="21">
        <v>0.1</v>
      </c>
      <c r="L139" s="21">
        <v>0</v>
      </c>
      <c r="M139" s="21">
        <v>0</v>
      </c>
      <c r="N139" s="21">
        <v>2.58</v>
      </c>
      <c r="O139" s="21">
        <v>21.87</v>
      </c>
      <c r="P139" s="21">
        <v>2.04</v>
      </c>
      <c r="Q139" s="21">
        <v>0</v>
      </c>
      <c r="R139" s="21">
        <v>0</v>
      </c>
      <c r="S139" s="21">
        <v>0.35</v>
      </c>
      <c r="T139" s="21">
        <v>2.27</v>
      </c>
      <c r="U139" s="21">
        <v>93.41</v>
      </c>
      <c r="V139" s="21">
        <v>763.51</v>
      </c>
      <c r="W139" s="21">
        <v>40.75</v>
      </c>
      <c r="X139" s="21">
        <v>36.42</v>
      </c>
      <c r="Y139" s="21">
        <v>104.19</v>
      </c>
      <c r="Z139" s="21">
        <v>1.35</v>
      </c>
      <c r="AA139" s="21">
        <v>22.5</v>
      </c>
      <c r="AB139" s="21">
        <v>40.93</v>
      </c>
      <c r="AC139" s="21">
        <v>30.06</v>
      </c>
      <c r="AD139" s="21">
        <v>0.21</v>
      </c>
      <c r="AE139" s="21">
        <v>0.14000000000000001</v>
      </c>
      <c r="AF139" s="21">
        <v>0.12</v>
      </c>
      <c r="AG139" s="21">
        <v>1.6</v>
      </c>
      <c r="AH139" s="21">
        <v>3.11</v>
      </c>
      <c r="AI139" s="21">
        <v>6.54</v>
      </c>
      <c r="AJ139" s="21">
        <v>0</v>
      </c>
      <c r="AK139" s="21">
        <v>36.64</v>
      </c>
      <c r="AL139" s="21">
        <v>36.17</v>
      </c>
      <c r="AM139" s="21">
        <v>139.19</v>
      </c>
      <c r="AN139" s="21">
        <v>141.72</v>
      </c>
      <c r="AO139" s="21">
        <v>31.93</v>
      </c>
      <c r="AP139" s="21">
        <v>91.36</v>
      </c>
      <c r="AQ139" s="21">
        <v>41.81</v>
      </c>
      <c r="AR139" s="21">
        <v>96.1</v>
      </c>
      <c r="AS139" s="21">
        <v>90.8</v>
      </c>
      <c r="AT139" s="21">
        <v>247.35</v>
      </c>
      <c r="AU139" s="21">
        <v>110.17</v>
      </c>
      <c r="AV139" s="21">
        <v>23.04</v>
      </c>
      <c r="AW139" s="21">
        <v>64.13</v>
      </c>
      <c r="AX139" s="21">
        <v>344.65</v>
      </c>
      <c r="AY139" s="21">
        <v>0</v>
      </c>
      <c r="AZ139" s="21">
        <v>48.22</v>
      </c>
      <c r="BA139" s="21">
        <v>43.86</v>
      </c>
      <c r="BB139" s="21">
        <v>87.3</v>
      </c>
      <c r="BC139" s="21">
        <v>25.99</v>
      </c>
      <c r="BD139" s="21">
        <v>0.11</v>
      </c>
      <c r="BE139" s="21">
        <v>0.05</v>
      </c>
      <c r="BF139" s="21">
        <v>0.03</v>
      </c>
      <c r="BG139" s="21">
        <v>0.06</v>
      </c>
      <c r="BH139" s="21">
        <v>7.0000000000000007E-2</v>
      </c>
      <c r="BI139" s="21">
        <v>0.34</v>
      </c>
      <c r="BJ139" s="21">
        <v>0</v>
      </c>
      <c r="BK139" s="21">
        <v>1.05</v>
      </c>
      <c r="BL139" s="21">
        <v>0</v>
      </c>
      <c r="BM139" s="21">
        <v>0.31</v>
      </c>
      <c r="BN139" s="21">
        <v>0</v>
      </c>
      <c r="BO139" s="21">
        <v>0</v>
      </c>
      <c r="BP139" s="21">
        <v>0</v>
      </c>
      <c r="BQ139" s="21">
        <v>7.0000000000000007E-2</v>
      </c>
      <c r="BR139" s="21">
        <v>0.11</v>
      </c>
      <c r="BS139" s="21">
        <v>1.02</v>
      </c>
      <c r="BT139" s="21">
        <v>0</v>
      </c>
      <c r="BU139" s="21">
        <v>0</v>
      </c>
      <c r="BV139" s="21">
        <v>0.17</v>
      </c>
      <c r="BW139" s="21">
        <v>0</v>
      </c>
      <c r="BX139" s="21">
        <v>0</v>
      </c>
      <c r="BY139" s="21">
        <v>0</v>
      </c>
      <c r="BZ139" s="21">
        <v>0</v>
      </c>
      <c r="CA139" s="21">
        <v>0</v>
      </c>
      <c r="CB139" s="21">
        <v>148.35</v>
      </c>
      <c r="CD139" s="21">
        <v>29.32</v>
      </c>
      <c r="CF139" s="21">
        <v>0</v>
      </c>
      <c r="CG139" s="21">
        <v>0</v>
      </c>
      <c r="CH139" s="21">
        <v>0</v>
      </c>
      <c r="CI139" s="21">
        <v>0</v>
      </c>
      <c r="CJ139" s="21">
        <v>0</v>
      </c>
      <c r="CK139" s="21">
        <v>0</v>
      </c>
      <c r="CL139" s="21">
        <v>0</v>
      </c>
      <c r="CM139" s="21">
        <v>0</v>
      </c>
      <c r="CN139" s="21">
        <v>0</v>
      </c>
      <c r="CO139" s="21">
        <v>0</v>
      </c>
      <c r="CP139" s="21">
        <v>0.27</v>
      </c>
    </row>
    <row r="140" spans="1:94" s="21" customFormat="1" x14ac:dyDescent="0.25">
      <c r="A140" s="21" t="str">
        <f>"37/10"</f>
        <v>37/10</v>
      </c>
      <c r="B140" s="22" t="s">
        <v>121</v>
      </c>
      <c r="C140" s="21" t="str">
        <f>"200"</f>
        <v>200</v>
      </c>
      <c r="D140" s="21">
        <v>0.24</v>
      </c>
      <c r="E140" s="21">
        <v>0</v>
      </c>
      <c r="F140" s="21">
        <v>0.1</v>
      </c>
      <c r="G140" s="21">
        <v>0.1</v>
      </c>
      <c r="H140" s="21">
        <v>14.6</v>
      </c>
      <c r="I140" s="23">
        <v>55.735010000000003</v>
      </c>
      <c r="J140" s="21">
        <v>0.02</v>
      </c>
      <c r="K140" s="21">
        <v>0</v>
      </c>
      <c r="L140" s="21">
        <v>0</v>
      </c>
      <c r="M140" s="21">
        <v>0</v>
      </c>
      <c r="N140" s="21">
        <v>12.63</v>
      </c>
      <c r="O140" s="21">
        <v>0.43</v>
      </c>
      <c r="P140" s="21">
        <v>1.54</v>
      </c>
      <c r="Q140" s="21">
        <v>0</v>
      </c>
      <c r="R140" s="21">
        <v>0</v>
      </c>
      <c r="S140" s="21">
        <v>0.35</v>
      </c>
      <c r="T140" s="21">
        <v>0.34</v>
      </c>
      <c r="U140" s="21">
        <v>0.84</v>
      </c>
      <c r="V140" s="21">
        <v>3.71</v>
      </c>
      <c r="W140" s="21">
        <v>4.37</v>
      </c>
      <c r="X140" s="21">
        <v>1.1399999999999999</v>
      </c>
      <c r="Y140" s="21">
        <v>1.1200000000000001</v>
      </c>
      <c r="Z140" s="21">
        <v>0.22</v>
      </c>
      <c r="AA140" s="21">
        <v>0</v>
      </c>
      <c r="AB140" s="21">
        <v>351</v>
      </c>
      <c r="AC140" s="21">
        <v>65.099999999999994</v>
      </c>
      <c r="AD140" s="21">
        <v>0.26</v>
      </c>
      <c r="AE140" s="21">
        <v>0.01</v>
      </c>
      <c r="AF140" s="21">
        <v>0.02</v>
      </c>
      <c r="AG140" s="21">
        <v>0.08</v>
      </c>
      <c r="AH140" s="21">
        <v>0.11</v>
      </c>
      <c r="AI140" s="21">
        <v>39</v>
      </c>
      <c r="AJ140" s="21">
        <v>0</v>
      </c>
      <c r="AK140" s="21">
        <v>0</v>
      </c>
      <c r="AL140" s="21">
        <v>0</v>
      </c>
      <c r="AM140" s="21">
        <v>0</v>
      </c>
      <c r="AN140" s="21">
        <v>0</v>
      </c>
      <c r="AO140" s="21">
        <v>0</v>
      </c>
      <c r="AP140" s="21">
        <v>0</v>
      </c>
      <c r="AQ140" s="21">
        <v>0</v>
      </c>
      <c r="AR140" s="21">
        <v>0</v>
      </c>
      <c r="AS140" s="21">
        <v>0</v>
      </c>
      <c r="AT140" s="21">
        <v>0</v>
      </c>
      <c r="AU140" s="21">
        <v>0</v>
      </c>
      <c r="AV140" s="21">
        <v>0</v>
      </c>
      <c r="AW140" s="21">
        <v>0</v>
      </c>
      <c r="AX140" s="21">
        <v>0</v>
      </c>
      <c r="AY140" s="21">
        <v>0</v>
      </c>
      <c r="AZ140" s="21">
        <v>0</v>
      </c>
      <c r="BA140" s="21">
        <v>0</v>
      </c>
      <c r="BB140" s="21">
        <v>0</v>
      </c>
      <c r="BC140" s="21">
        <v>0</v>
      </c>
      <c r="BD140" s="21">
        <v>0</v>
      </c>
      <c r="BE140" s="21">
        <v>0</v>
      </c>
      <c r="BF140" s="21">
        <v>0</v>
      </c>
      <c r="BG140" s="21">
        <v>0</v>
      </c>
      <c r="BH140" s="21">
        <v>0</v>
      </c>
      <c r="BI140" s="21">
        <v>0</v>
      </c>
      <c r="BJ140" s="21">
        <v>0</v>
      </c>
      <c r="BK140" s="21">
        <v>0</v>
      </c>
      <c r="BL140" s="21">
        <v>0</v>
      </c>
      <c r="BM140" s="21">
        <v>0</v>
      </c>
      <c r="BN140" s="21">
        <v>0</v>
      </c>
      <c r="BO140" s="21">
        <v>0</v>
      </c>
      <c r="BP140" s="21">
        <v>0</v>
      </c>
      <c r="BQ140" s="21">
        <v>0</v>
      </c>
      <c r="BR140" s="21">
        <v>0</v>
      </c>
      <c r="BS140" s="21">
        <v>0</v>
      </c>
      <c r="BT140" s="21">
        <v>0</v>
      </c>
      <c r="BU140" s="21">
        <v>0</v>
      </c>
      <c r="BV140" s="21">
        <v>0</v>
      </c>
      <c r="BW140" s="21">
        <v>0</v>
      </c>
      <c r="BX140" s="21">
        <v>0</v>
      </c>
      <c r="BY140" s="21">
        <v>0</v>
      </c>
      <c r="BZ140" s="21">
        <v>0</v>
      </c>
      <c r="CA140" s="21">
        <v>0</v>
      </c>
      <c r="CB140" s="21">
        <v>239.01</v>
      </c>
      <c r="CD140" s="21">
        <v>58.5</v>
      </c>
      <c r="CF140" s="21">
        <v>0</v>
      </c>
      <c r="CG140" s="21">
        <v>0</v>
      </c>
      <c r="CH140" s="21">
        <v>0</v>
      </c>
      <c r="CI140" s="21">
        <v>0</v>
      </c>
      <c r="CJ140" s="21">
        <v>0</v>
      </c>
      <c r="CK140" s="21">
        <v>0</v>
      </c>
      <c r="CL140" s="21">
        <v>0</v>
      </c>
      <c r="CM140" s="21">
        <v>0</v>
      </c>
      <c r="CN140" s="21">
        <v>0</v>
      </c>
      <c r="CO140" s="21">
        <v>10</v>
      </c>
      <c r="CP140" s="21">
        <v>0</v>
      </c>
    </row>
    <row r="141" spans="1:94" s="21" customFormat="1" x14ac:dyDescent="0.25">
      <c r="A141" s="21" t="str">
        <f>"-"</f>
        <v>-</v>
      </c>
      <c r="B141" s="22" t="s">
        <v>96</v>
      </c>
      <c r="C141" s="21" t="str">
        <f>"31"</f>
        <v>31</v>
      </c>
      <c r="D141" s="21">
        <v>2.0499999999999998</v>
      </c>
      <c r="E141" s="21">
        <v>0</v>
      </c>
      <c r="F141" s="21">
        <v>0.37</v>
      </c>
      <c r="G141" s="21">
        <v>0.37</v>
      </c>
      <c r="H141" s="21">
        <v>12.93</v>
      </c>
      <c r="I141" s="23">
        <v>59.947799999999994</v>
      </c>
      <c r="J141" s="21">
        <v>0.06</v>
      </c>
      <c r="K141" s="21">
        <v>0</v>
      </c>
      <c r="L141" s="21">
        <v>0</v>
      </c>
      <c r="M141" s="21">
        <v>0</v>
      </c>
      <c r="N141" s="21">
        <v>0.37</v>
      </c>
      <c r="O141" s="21">
        <v>9.98</v>
      </c>
      <c r="P141" s="21">
        <v>2.57</v>
      </c>
      <c r="Q141" s="21">
        <v>0</v>
      </c>
      <c r="R141" s="21">
        <v>0</v>
      </c>
      <c r="S141" s="21">
        <v>0.31</v>
      </c>
      <c r="T141" s="21">
        <v>0.78</v>
      </c>
      <c r="U141" s="21">
        <v>189.1</v>
      </c>
      <c r="V141" s="21">
        <v>75.95</v>
      </c>
      <c r="W141" s="21">
        <v>10.85</v>
      </c>
      <c r="X141" s="21">
        <v>14.57</v>
      </c>
      <c r="Y141" s="21">
        <v>48.98</v>
      </c>
      <c r="Z141" s="21">
        <v>1.21</v>
      </c>
      <c r="AA141" s="21">
        <v>0</v>
      </c>
      <c r="AB141" s="21">
        <v>1.55</v>
      </c>
      <c r="AC141" s="21">
        <v>0.31</v>
      </c>
      <c r="AD141" s="21">
        <v>0.43</v>
      </c>
      <c r="AE141" s="21">
        <v>0.06</v>
      </c>
      <c r="AF141" s="21">
        <v>0.02</v>
      </c>
      <c r="AG141" s="21">
        <v>0.22</v>
      </c>
      <c r="AH141" s="21">
        <v>0.62</v>
      </c>
      <c r="AI141" s="21">
        <v>0</v>
      </c>
      <c r="AJ141" s="21">
        <v>0</v>
      </c>
      <c r="AK141" s="21">
        <v>0</v>
      </c>
      <c r="AL141" s="21">
        <v>0</v>
      </c>
      <c r="AM141" s="21">
        <v>132.37</v>
      </c>
      <c r="AN141" s="21">
        <v>69.13</v>
      </c>
      <c r="AO141" s="21">
        <v>28.83</v>
      </c>
      <c r="AP141" s="21">
        <v>61.38</v>
      </c>
      <c r="AQ141" s="21">
        <v>24.8</v>
      </c>
      <c r="AR141" s="21">
        <v>115.01</v>
      </c>
      <c r="AS141" s="21">
        <v>92.07</v>
      </c>
      <c r="AT141" s="21">
        <v>90.21</v>
      </c>
      <c r="AU141" s="21">
        <v>143.84</v>
      </c>
      <c r="AV141" s="21">
        <v>38.44</v>
      </c>
      <c r="AW141" s="21">
        <v>96.1</v>
      </c>
      <c r="AX141" s="21">
        <v>473.99</v>
      </c>
      <c r="AY141" s="21">
        <v>0</v>
      </c>
      <c r="AZ141" s="21">
        <v>163.06</v>
      </c>
      <c r="BA141" s="21">
        <v>90.21</v>
      </c>
      <c r="BB141" s="21">
        <v>55.8</v>
      </c>
      <c r="BC141" s="21">
        <v>40.299999999999997</v>
      </c>
      <c r="BD141" s="21">
        <v>0</v>
      </c>
      <c r="BE141" s="21">
        <v>0</v>
      </c>
      <c r="BF141" s="21">
        <v>0</v>
      </c>
      <c r="BG141" s="21">
        <v>0</v>
      </c>
      <c r="BH141" s="21">
        <v>0</v>
      </c>
      <c r="BI141" s="21">
        <v>0</v>
      </c>
      <c r="BJ141" s="21">
        <v>0</v>
      </c>
      <c r="BK141" s="21">
        <v>0.04</v>
      </c>
      <c r="BL141" s="21">
        <v>0</v>
      </c>
      <c r="BM141" s="21">
        <v>0</v>
      </c>
      <c r="BN141" s="21">
        <v>0.01</v>
      </c>
      <c r="BO141" s="21">
        <v>0</v>
      </c>
      <c r="BP141" s="21">
        <v>0</v>
      </c>
      <c r="BQ141" s="21">
        <v>0</v>
      </c>
      <c r="BR141" s="21">
        <v>0</v>
      </c>
      <c r="BS141" s="21">
        <v>0.03</v>
      </c>
      <c r="BT141" s="21">
        <v>0</v>
      </c>
      <c r="BU141" s="21">
        <v>0</v>
      </c>
      <c r="BV141" s="21">
        <v>0.15</v>
      </c>
      <c r="BW141" s="21">
        <v>0.02</v>
      </c>
      <c r="BX141" s="21">
        <v>0</v>
      </c>
      <c r="BY141" s="21">
        <v>0</v>
      </c>
      <c r="BZ141" s="21">
        <v>0</v>
      </c>
      <c r="CA141" s="21">
        <v>0</v>
      </c>
      <c r="CB141" s="21">
        <v>14.57</v>
      </c>
      <c r="CD141" s="21">
        <v>0.26</v>
      </c>
      <c r="CF141" s="21">
        <v>0</v>
      </c>
      <c r="CG141" s="21">
        <v>0</v>
      </c>
      <c r="CH141" s="21">
        <v>0</v>
      </c>
      <c r="CI141" s="21">
        <v>0</v>
      </c>
      <c r="CJ141" s="21">
        <v>0</v>
      </c>
      <c r="CK141" s="21">
        <v>0</v>
      </c>
      <c r="CL141" s="21">
        <v>0</v>
      </c>
      <c r="CM141" s="21">
        <v>0</v>
      </c>
      <c r="CN141" s="21">
        <v>0</v>
      </c>
      <c r="CO141" s="21">
        <v>0</v>
      </c>
      <c r="CP141" s="21">
        <v>0</v>
      </c>
    </row>
    <row r="142" spans="1:94" s="31" customFormat="1" x14ac:dyDescent="0.25">
      <c r="A142" s="31" t="str">
        <f>"-"</f>
        <v>-</v>
      </c>
      <c r="B142" s="32" t="s">
        <v>97</v>
      </c>
      <c r="C142" s="31" t="str">
        <f>"31"</f>
        <v>31</v>
      </c>
      <c r="D142" s="31">
        <v>2.0499999999999998</v>
      </c>
      <c r="E142" s="31">
        <v>0</v>
      </c>
      <c r="F142" s="31">
        <v>0.2</v>
      </c>
      <c r="G142" s="31">
        <v>0.2</v>
      </c>
      <c r="H142" s="31">
        <v>14.54</v>
      </c>
      <c r="I142" s="33">
        <v>69.409309999999991</v>
      </c>
      <c r="J142" s="31">
        <v>0</v>
      </c>
      <c r="K142" s="31">
        <v>0</v>
      </c>
      <c r="L142" s="31">
        <v>0</v>
      </c>
      <c r="M142" s="31">
        <v>0</v>
      </c>
      <c r="N142" s="31">
        <v>0.34</v>
      </c>
      <c r="O142" s="31">
        <v>14.14</v>
      </c>
      <c r="P142" s="31">
        <v>0.06</v>
      </c>
      <c r="Q142" s="31">
        <v>0</v>
      </c>
      <c r="R142" s="31">
        <v>0</v>
      </c>
      <c r="S142" s="31">
        <v>0</v>
      </c>
      <c r="T142" s="31">
        <v>0.56000000000000005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0</v>
      </c>
      <c r="AJ142" s="31">
        <v>0</v>
      </c>
      <c r="AK142" s="31">
        <v>0</v>
      </c>
      <c r="AL142" s="31">
        <v>0</v>
      </c>
      <c r="AM142" s="31">
        <v>157.77000000000001</v>
      </c>
      <c r="AN142" s="31">
        <v>52.32</v>
      </c>
      <c r="AO142" s="31">
        <v>31.02</v>
      </c>
      <c r="AP142" s="31">
        <v>62.03</v>
      </c>
      <c r="AQ142" s="31">
        <v>23.46</v>
      </c>
      <c r="AR142" s="31">
        <v>112.2</v>
      </c>
      <c r="AS142" s="31">
        <v>69.58</v>
      </c>
      <c r="AT142" s="31">
        <v>97.09</v>
      </c>
      <c r="AU142" s="31">
        <v>80.099999999999994</v>
      </c>
      <c r="AV142" s="31">
        <v>42.07</v>
      </c>
      <c r="AW142" s="31">
        <v>74.44</v>
      </c>
      <c r="AX142" s="31">
        <v>622.47</v>
      </c>
      <c r="AY142" s="31">
        <v>0</v>
      </c>
      <c r="AZ142" s="31">
        <v>202.81</v>
      </c>
      <c r="BA142" s="31">
        <v>88.19</v>
      </c>
      <c r="BB142" s="31">
        <v>58.52</v>
      </c>
      <c r="BC142" s="31">
        <v>46.39</v>
      </c>
      <c r="BD142" s="31">
        <v>0</v>
      </c>
      <c r="BE142" s="31">
        <v>0</v>
      </c>
      <c r="BF142" s="31">
        <v>0</v>
      </c>
      <c r="BG142" s="31">
        <v>0</v>
      </c>
      <c r="BH142" s="31">
        <v>0</v>
      </c>
      <c r="BI142" s="31">
        <v>0</v>
      </c>
      <c r="BJ142" s="31">
        <v>0</v>
      </c>
      <c r="BK142" s="31">
        <v>0.02</v>
      </c>
      <c r="BL142" s="31">
        <v>0</v>
      </c>
      <c r="BM142" s="31">
        <v>0</v>
      </c>
      <c r="BN142" s="31">
        <v>0</v>
      </c>
      <c r="BO142" s="31">
        <v>0</v>
      </c>
      <c r="BP142" s="31">
        <v>0</v>
      </c>
      <c r="BQ142" s="31">
        <v>0</v>
      </c>
      <c r="BR142" s="31">
        <v>0</v>
      </c>
      <c r="BS142" s="31">
        <v>0.02</v>
      </c>
      <c r="BT142" s="31">
        <v>0</v>
      </c>
      <c r="BU142" s="31">
        <v>0</v>
      </c>
      <c r="BV142" s="31">
        <v>0.09</v>
      </c>
      <c r="BW142" s="31">
        <v>0</v>
      </c>
      <c r="BX142" s="31">
        <v>0</v>
      </c>
      <c r="BY142" s="31">
        <v>0</v>
      </c>
      <c r="BZ142" s="31">
        <v>0</v>
      </c>
      <c r="CA142" s="31">
        <v>0</v>
      </c>
      <c r="CB142" s="31">
        <v>12.12</v>
      </c>
      <c r="CD142" s="31">
        <v>0</v>
      </c>
      <c r="CF142" s="31">
        <v>0</v>
      </c>
      <c r="CG142" s="31">
        <v>0</v>
      </c>
      <c r="CH142" s="31">
        <v>0</v>
      </c>
      <c r="CI142" s="31">
        <v>0</v>
      </c>
      <c r="CJ142" s="31">
        <v>0</v>
      </c>
      <c r="CK142" s="31">
        <v>0</v>
      </c>
      <c r="CL142" s="31">
        <v>0</v>
      </c>
      <c r="CM142" s="31">
        <v>0</v>
      </c>
      <c r="CN142" s="31">
        <v>0</v>
      </c>
      <c r="CO142" s="31">
        <v>0</v>
      </c>
      <c r="CP142" s="31">
        <v>0</v>
      </c>
    </row>
    <row r="143" spans="1:94" s="34" customFormat="1" x14ac:dyDescent="0.25">
      <c r="B143" s="35" t="s">
        <v>98</v>
      </c>
      <c r="C143" s="34">
        <f>C142+C141+C140+C139+C138+C137</f>
        <v>807</v>
      </c>
      <c r="D143" s="29">
        <f>SUM(D137:D142)</f>
        <v>31.25</v>
      </c>
      <c r="E143" s="29">
        <f t="shared" ref="E143" si="716">SUM(E137:E142)</f>
        <v>20.36</v>
      </c>
      <c r="F143" s="29">
        <f t="shared" ref="F143" si="717">SUM(F137:F142)</f>
        <v>27.6</v>
      </c>
      <c r="G143" s="29">
        <f t="shared" ref="G143" si="718">SUM(G137:G142)</f>
        <v>4.41</v>
      </c>
      <c r="H143" s="29">
        <f t="shared" ref="H143" si="719">SUM(H137:H142)</f>
        <v>114.89999999999998</v>
      </c>
      <c r="I143" s="29">
        <f t="shared" ref="I143" si="720">SUM(I137:I142)</f>
        <v>816.17352600000004</v>
      </c>
      <c r="J143" s="29">
        <f t="shared" ref="J143" si="721">SUM(J137:J142)</f>
        <v>11.42</v>
      </c>
      <c r="K143" s="29">
        <f t="shared" ref="K143" si="722">SUM(K137:K142)</f>
        <v>1.75</v>
      </c>
      <c r="L143" s="29">
        <f t="shared" ref="L143" si="723">SUM(L137:L142)</f>
        <v>0</v>
      </c>
      <c r="M143" s="29">
        <f t="shared" ref="M143" si="724">SUM(M137:M142)</f>
        <v>0</v>
      </c>
      <c r="N143" s="29">
        <f t="shared" ref="N143" si="725">SUM(N137:N142)</f>
        <v>19.900000000000002</v>
      </c>
      <c r="O143" s="29">
        <f t="shared" ref="O143" si="726">SUM(O137:O142)</f>
        <v>78.87</v>
      </c>
      <c r="P143" s="29">
        <f t="shared" ref="P143" si="727">SUM(P137:P142)</f>
        <v>8.93</v>
      </c>
      <c r="Q143" s="29">
        <f t="shared" ref="Q143" si="728">SUM(Q137:Q142)</f>
        <v>0</v>
      </c>
      <c r="R143" s="29">
        <f t="shared" ref="R143" si="729">SUM(R137:R142)</f>
        <v>0</v>
      </c>
      <c r="S143" s="29">
        <f t="shared" ref="S143" si="730">SUM(S137:S142)</f>
        <v>1.23</v>
      </c>
      <c r="T143" s="29">
        <f t="shared" ref="T143" si="731">SUM(T137:T142)</f>
        <v>11.08</v>
      </c>
      <c r="U143" s="29">
        <f t="shared" ref="U143" si="732">SUM(U137:U142)</f>
        <v>2088.2199999999998</v>
      </c>
      <c r="V143" s="29">
        <f t="shared" ref="V143" si="733">SUM(V137:V142)</f>
        <v>1683.78</v>
      </c>
      <c r="W143" s="29">
        <f t="shared" ref="W143" si="734">SUM(W137:W142)</f>
        <v>141.03</v>
      </c>
      <c r="X143" s="29">
        <f t="shared" ref="X143" si="735">SUM(X137:X142)</f>
        <v>134.21</v>
      </c>
      <c r="Y143" s="29">
        <f t="shared" ref="Y143" si="736">SUM(Y137:Y142)</f>
        <v>491.86</v>
      </c>
      <c r="Z143" s="29">
        <f t="shared" ref="Z143" si="737">SUM(Z137:Z142)</f>
        <v>5.28</v>
      </c>
      <c r="AA143" s="29">
        <f t="shared" ref="AA143" si="738">SUM(AA137:AA142)</f>
        <v>102.95</v>
      </c>
      <c r="AB143" s="29">
        <f t="shared" ref="AB143" si="739">SUM(AB137:AB142)</f>
        <v>1751.04</v>
      </c>
      <c r="AC143" s="29">
        <f t="shared" ref="AC143" si="740">SUM(AC137:AC142)</f>
        <v>482.19</v>
      </c>
      <c r="AD143" s="29">
        <f t="shared" ref="AD143" si="741">SUM(AD137:AD142)</f>
        <v>2.73</v>
      </c>
      <c r="AE143" s="29">
        <f t="shared" ref="AE143" si="742">SUM(AE137:AE142)</f>
        <v>0.41000000000000003</v>
      </c>
      <c r="AF143" s="29">
        <f t="shared" ref="AF143" si="743">SUM(AF137:AF142)</f>
        <v>0.37</v>
      </c>
      <c r="AG143" s="29">
        <f t="shared" ref="AG143" si="744">SUM(AG137:AG142)</f>
        <v>4.1500000000000004</v>
      </c>
      <c r="AH143" s="29">
        <f t="shared" ref="AH143" si="745">SUM(AH137:AH142)</f>
        <v>11.02</v>
      </c>
      <c r="AI143" s="29">
        <f t="shared" ref="AI143" si="746">SUM(AI137:AI142)</f>
        <v>52.44</v>
      </c>
      <c r="AJ143" s="34">
        <v>0</v>
      </c>
      <c r="AK143" s="34">
        <v>191.59</v>
      </c>
      <c r="AL143" s="34">
        <v>157.62</v>
      </c>
      <c r="AM143" s="34">
        <v>810.66</v>
      </c>
      <c r="AN143" s="34">
        <v>482.79</v>
      </c>
      <c r="AO143" s="34">
        <v>193.42</v>
      </c>
      <c r="AP143" s="34">
        <v>397.66</v>
      </c>
      <c r="AQ143" s="34">
        <v>160.84</v>
      </c>
      <c r="AR143" s="34">
        <v>562.29999999999995</v>
      </c>
      <c r="AS143" s="34">
        <v>489.03</v>
      </c>
      <c r="AT143" s="34">
        <v>779.47</v>
      </c>
      <c r="AU143" s="34">
        <v>669.64</v>
      </c>
      <c r="AV143" s="34">
        <v>210.77</v>
      </c>
      <c r="AW143" s="34">
        <v>418.48</v>
      </c>
      <c r="AX143" s="34">
        <v>2472.4</v>
      </c>
      <c r="AY143" s="34">
        <v>1.32</v>
      </c>
      <c r="AZ143" s="34">
        <v>682.82</v>
      </c>
      <c r="BA143" s="34">
        <v>471.39</v>
      </c>
      <c r="BB143" s="34">
        <v>363.48</v>
      </c>
      <c r="BC143" s="34">
        <v>206.2</v>
      </c>
      <c r="BD143" s="34">
        <v>0.67</v>
      </c>
      <c r="BE143" s="34">
        <v>0.22</v>
      </c>
      <c r="BF143" s="34">
        <v>0.16</v>
      </c>
      <c r="BG143" s="34">
        <v>0.38</v>
      </c>
      <c r="BH143" s="34">
        <v>0.46</v>
      </c>
      <c r="BI143" s="34">
        <v>1.32</v>
      </c>
      <c r="BJ143" s="34">
        <v>0.03</v>
      </c>
      <c r="BK143" s="34">
        <v>4.3899999999999997</v>
      </c>
      <c r="BL143" s="34">
        <v>0.02</v>
      </c>
      <c r="BM143" s="34">
        <v>1.35</v>
      </c>
      <c r="BN143" s="34">
        <v>0.11</v>
      </c>
      <c r="BO143" s="34">
        <v>0.01</v>
      </c>
      <c r="BP143" s="34">
        <v>0</v>
      </c>
      <c r="BQ143" s="34">
        <v>0.17</v>
      </c>
      <c r="BR143" s="34">
        <v>0.56999999999999995</v>
      </c>
      <c r="BS143" s="34">
        <v>4.58</v>
      </c>
      <c r="BT143" s="34">
        <v>0</v>
      </c>
      <c r="BU143" s="34">
        <v>0</v>
      </c>
      <c r="BV143" s="34">
        <v>1.87</v>
      </c>
      <c r="BW143" s="34">
        <v>0.04</v>
      </c>
      <c r="BX143" s="34">
        <v>0.08</v>
      </c>
      <c r="BY143" s="34">
        <v>0</v>
      </c>
      <c r="BZ143" s="34">
        <v>0</v>
      </c>
      <c r="CA143" s="34">
        <v>0</v>
      </c>
      <c r="CB143" s="34">
        <v>811.64</v>
      </c>
      <c r="CC143" s="34">
        <f>$I$143/$I$144*100</f>
        <v>100</v>
      </c>
      <c r="CD143" s="34">
        <v>966.74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0</v>
      </c>
      <c r="CN143" s="34">
        <v>0</v>
      </c>
      <c r="CO143" s="34">
        <v>10</v>
      </c>
      <c r="CP143" s="34">
        <v>4.7699999999999996</v>
      </c>
    </row>
    <row r="144" spans="1:94" s="34" customFormat="1" x14ac:dyDescent="0.25">
      <c r="B144" s="35" t="s">
        <v>89</v>
      </c>
      <c r="D144" s="29">
        <f>D143</f>
        <v>31.25</v>
      </c>
      <c r="E144" s="29">
        <f t="shared" ref="E144" si="747">E143</f>
        <v>20.36</v>
      </c>
      <c r="F144" s="29">
        <f t="shared" ref="F144" si="748">F143</f>
        <v>27.6</v>
      </c>
      <c r="G144" s="29">
        <f t="shared" ref="G144" si="749">G143</f>
        <v>4.41</v>
      </c>
      <c r="H144" s="29">
        <f t="shared" ref="H144" si="750">H143</f>
        <v>114.89999999999998</v>
      </c>
      <c r="I144" s="29">
        <f t="shared" ref="I144" si="751">I143</f>
        <v>816.17352600000004</v>
      </c>
      <c r="J144" s="29">
        <f t="shared" ref="J144" si="752">J143</f>
        <v>11.42</v>
      </c>
      <c r="K144" s="29">
        <f t="shared" ref="K144" si="753">K143</f>
        <v>1.75</v>
      </c>
      <c r="L144" s="29">
        <f t="shared" ref="L144" si="754">L143</f>
        <v>0</v>
      </c>
      <c r="M144" s="29">
        <f t="shared" ref="M144" si="755">M143</f>
        <v>0</v>
      </c>
      <c r="N144" s="29">
        <f t="shared" ref="N144" si="756">N143</f>
        <v>19.900000000000002</v>
      </c>
      <c r="O144" s="29">
        <f t="shared" ref="O144" si="757">O143</f>
        <v>78.87</v>
      </c>
      <c r="P144" s="29">
        <f t="shared" ref="P144" si="758">P143</f>
        <v>8.93</v>
      </c>
      <c r="Q144" s="29">
        <f t="shared" ref="Q144" si="759">Q143</f>
        <v>0</v>
      </c>
      <c r="R144" s="29">
        <f t="shared" ref="R144" si="760">R143</f>
        <v>0</v>
      </c>
      <c r="S144" s="29">
        <f t="shared" ref="S144" si="761">S143</f>
        <v>1.23</v>
      </c>
      <c r="T144" s="29">
        <f t="shared" ref="T144" si="762">T143</f>
        <v>11.08</v>
      </c>
      <c r="U144" s="29">
        <f t="shared" ref="U144" si="763">U143</f>
        <v>2088.2199999999998</v>
      </c>
      <c r="V144" s="29">
        <f t="shared" ref="V144" si="764">V143</f>
        <v>1683.78</v>
      </c>
      <c r="W144" s="29">
        <f t="shared" ref="W144" si="765">W143</f>
        <v>141.03</v>
      </c>
      <c r="X144" s="29">
        <f t="shared" ref="X144" si="766">X143</f>
        <v>134.21</v>
      </c>
      <c r="Y144" s="29">
        <f t="shared" ref="Y144" si="767">Y143</f>
        <v>491.86</v>
      </c>
      <c r="Z144" s="29">
        <f t="shared" ref="Z144" si="768">Z143</f>
        <v>5.28</v>
      </c>
      <c r="AA144" s="29">
        <f t="shared" ref="AA144" si="769">AA143</f>
        <v>102.95</v>
      </c>
      <c r="AB144" s="29">
        <f t="shared" ref="AB144" si="770">AB143</f>
        <v>1751.04</v>
      </c>
      <c r="AC144" s="29">
        <f t="shared" ref="AC144" si="771">AC143</f>
        <v>482.19</v>
      </c>
      <c r="AD144" s="29">
        <f t="shared" ref="AD144" si="772">AD143</f>
        <v>2.73</v>
      </c>
      <c r="AE144" s="29">
        <f t="shared" ref="AE144" si="773">AE143</f>
        <v>0.41000000000000003</v>
      </c>
      <c r="AF144" s="29">
        <f t="shared" ref="AF144" si="774">AF143</f>
        <v>0.37</v>
      </c>
      <c r="AG144" s="29">
        <f t="shared" ref="AG144" si="775">AG143</f>
        <v>4.1500000000000004</v>
      </c>
      <c r="AH144" s="29">
        <f t="shared" ref="AH144" si="776">AH143</f>
        <v>11.02</v>
      </c>
      <c r="AI144" s="29">
        <f t="shared" ref="AI144" si="777">AI143</f>
        <v>52.44</v>
      </c>
      <c r="AJ144" s="34">
        <v>0</v>
      </c>
      <c r="AK144" s="34">
        <v>191.59</v>
      </c>
      <c r="AL144" s="34">
        <v>157.62</v>
      </c>
      <c r="AM144" s="34">
        <v>810.66</v>
      </c>
      <c r="AN144" s="34">
        <v>482.79</v>
      </c>
      <c r="AO144" s="34">
        <v>193.42</v>
      </c>
      <c r="AP144" s="34">
        <v>397.66</v>
      </c>
      <c r="AQ144" s="34">
        <v>160.84</v>
      </c>
      <c r="AR144" s="34">
        <v>562.29999999999995</v>
      </c>
      <c r="AS144" s="34">
        <v>489.03</v>
      </c>
      <c r="AT144" s="34">
        <v>779.47</v>
      </c>
      <c r="AU144" s="34">
        <v>669.64</v>
      </c>
      <c r="AV144" s="34">
        <v>210.77</v>
      </c>
      <c r="AW144" s="34">
        <v>418.48</v>
      </c>
      <c r="AX144" s="34">
        <v>2472.4</v>
      </c>
      <c r="AY144" s="34">
        <v>1.32</v>
      </c>
      <c r="AZ144" s="34">
        <v>682.82</v>
      </c>
      <c r="BA144" s="34">
        <v>471.39</v>
      </c>
      <c r="BB144" s="34">
        <v>363.48</v>
      </c>
      <c r="BC144" s="34">
        <v>206.2</v>
      </c>
      <c r="BD144" s="34">
        <v>0.67</v>
      </c>
      <c r="BE144" s="34">
        <v>0.22</v>
      </c>
      <c r="BF144" s="34">
        <v>0.16</v>
      </c>
      <c r="BG144" s="34">
        <v>0.38</v>
      </c>
      <c r="BH144" s="34">
        <v>0.46</v>
      </c>
      <c r="BI144" s="34">
        <v>1.32</v>
      </c>
      <c r="BJ144" s="34">
        <v>0.03</v>
      </c>
      <c r="BK144" s="34">
        <v>4.3899999999999997</v>
      </c>
      <c r="BL144" s="34">
        <v>0.02</v>
      </c>
      <c r="BM144" s="34">
        <v>1.35</v>
      </c>
      <c r="BN144" s="34">
        <v>0.11</v>
      </c>
      <c r="BO144" s="34">
        <v>0.01</v>
      </c>
      <c r="BP144" s="34">
        <v>0</v>
      </c>
      <c r="BQ144" s="34">
        <v>0.17</v>
      </c>
      <c r="BR144" s="34">
        <v>0.56999999999999995</v>
      </c>
      <c r="BS144" s="34">
        <v>4.58</v>
      </c>
      <c r="BT144" s="34">
        <v>0</v>
      </c>
      <c r="BU144" s="34">
        <v>0</v>
      </c>
      <c r="BV144" s="34">
        <v>1.87</v>
      </c>
      <c r="BW144" s="34">
        <v>0.04</v>
      </c>
      <c r="BX144" s="34">
        <v>0.08</v>
      </c>
      <c r="BY144" s="34">
        <v>0</v>
      </c>
      <c r="BZ144" s="34">
        <v>0</v>
      </c>
      <c r="CA144" s="34">
        <v>0</v>
      </c>
      <c r="CB144" s="34">
        <v>811.64</v>
      </c>
      <c r="CD144" s="34">
        <v>966.74</v>
      </c>
      <c r="CF144" s="34">
        <v>0</v>
      </c>
      <c r="CG144" s="34">
        <v>0</v>
      </c>
      <c r="CH144" s="34">
        <v>0</v>
      </c>
      <c r="CI144" s="34">
        <v>0</v>
      </c>
      <c r="CJ144" s="34">
        <v>0</v>
      </c>
      <c r="CK144" s="34">
        <v>0</v>
      </c>
      <c r="CL144" s="34">
        <v>0</v>
      </c>
      <c r="CM144" s="34">
        <v>0</v>
      </c>
      <c r="CN144" s="34">
        <v>0</v>
      </c>
      <c r="CO144" s="34">
        <v>10</v>
      </c>
      <c r="CP144" s="34">
        <v>4.7699999999999996</v>
      </c>
    </row>
    <row r="145" spans="1:94" x14ac:dyDescent="0.25">
      <c r="B145" s="30" t="s">
        <v>137</v>
      </c>
    </row>
    <row r="146" spans="1:94" x14ac:dyDescent="0.25">
      <c r="B146" s="30" t="s">
        <v>91</v>
      </c>
    </row>
    <row r="147" spans="1:94" s="21" customFormat="1" x14ac:dyDescent="0.25">
      <c r="A147" s="21" t="str">
        <f>"29/2"</f>
        <v>29/2</v>
      </c>
      <c r="B147" s="22" t="s">
        <v>138</v>
      </c>
      <c r="C147" s="21" t="str">
        <f>"250"</f>
        <v>250</v>
      </c>
      <c r="D147" s="21">
        <v>3.2</v>
      </c>
      <c r="E147" s="21">
        <v>1.44</v>
      </c>
      <c r="F147" s="21">
        <v>3.66</v>
      </c>
      <c r="G147" s="21">
        <v>0.32</v>
      </c>
      <c r="H147" s="21">
        <v>16.760000000000002</v>
      </c>
      <c r="I147" s="23">
        <v>111.34196249999999</v>
      </c>
      <c r="J147" s="21">
        <v>2.25</v>
      </c>
      <c r="K147" s="21">
        <v>0.06</v>
      </c>
      <c r="L147" s="21">
        <v>0</v>
      </c>
      <c r="M147" s="21">
        <v>0</v>
      </c>
      <c r="N147" s="21">
        <v>3.91</v>
      </c>
      <c r="O147" s="21">
        <v>11.61</v>
      </c>
      <c r="P147" s="21">
        <v>1.24</v>
      </c>
      <c r="Q147" s="21">
        <v>0</v>
      </c>
      <c r="R147" s="21">
        <v>0</v>
      </c>
      <c r="S147" s="21">
        <v>0.22</v>
      </c>
      <c r="T147" s="21">
        <v>1.77</v>
      </c>
      <c r="U147" s="21">
        <v>222.35</v>
      </c>
      <c r="V147" s="21">
        <v>489.5</v>
      </c>
      <c r="W147" s="21">
        <v>70.41</v>
      </c>
      <c r="X147" s="21">
        <v>26.04</v>
      </c>
      <c r="Y147" s="21">
        <v>87.77</v>
      </c>
      <c r="Z147" s="21">
        <v>0.78</v>
      </c>
      <c r="AA147" s="21">
        <v>20</v>
      </c>
      <c r="AB147" s="21">
        <v>1103.8499999999999</v>
      </c>
      <c r="AC147" s="21">
        <v>224.35</v>
      </c>
      <c r="AD147" s="21">
        <v>0.17</v>
      </c>
      <c r="AE147" s="21">
        <v>0.1</v>
      </c>
      <c r="AF147" s="21">
        <v>0.12</v>
      </c>
      <c r="AG147" s="21">
        <v>0.93</v>
      </c>
      <c r="AH147" s="21">
        <v>1.85</v>
      </c>
      <c r="AI147" s="21">
        <v>6.06</v>
      </c>
      <c r="AJ147" s="21">
        <v>0</v>
      </c>
      <c r="AK147" s="21">
        <v>92.44</v>
      </c>
      <c r="AL147" s="21">
        <v>90.43</v>
      </c>
      <c r="AM147" s="21">
        <v>195.46</v>
      </c>
      <c r="AN147" s="21">
        <v>160.88999999999999</v>
      </c>
      <c r="AO147" s="21">
        <v>48.17</v>
      </c>
      <c r="AP147" s="21">
        <v>103.05</v>
      </c>
      <c r="AQ147" s="21">
        <v>39.08</v>
      </c>
      <c r="AR147" s="21">
        <v>115.98</v>
      </c>
      <c r="AS147" s="21">
        <v>53.46</v>
      </c>
      <c r="AT147" s="21">
        <v>124.22</v>
      </c>
      <c r="AU147" s="21">
        <v>70.98</v>
      </c>
      <c r="AV147" s="21">
        <v>16.73</v>
      </c>
      <c r="AW147" s="21">
        <v>40.130000000000003</v>
      </c>
      <c r="AX147" s="21">
        <v>252.89</v>
      </c>
      <c r="AY147" s="21">
        <v>0</v>
      </c>
      <c r="AZ147" s="21">
        <v>48.46</v>
      </c>
      <c r="BA147" s="21">
        <v>35.33</v>
      </c>
      <c r="BB147" s="21">
        <v>119.66</v>
      </c>
      <c r="BC147" s="21">
        <v>27.98</v>
      </c>
      <c r="BD147" s="21">
        <v>7.0000000000000007E-2</v>
      </c>
      <c r="BE147" s="21">
        <v>0.03</v>
      </c>
      <c r="BF147" s="21">
        <v>0.02</v>
      </c>
      <c r="BG147" s="21">
        <v>0.04</v>
      </c>
      <c r="BH147" s="21">
        <v>0.04</v>
      </c>
      <c r="BI147" s="21">
        <v>0.2</v>
      </c>
      <c r="BJ147" s="21">
        <v>0</v>
      </c>
      <c r="BK147" s="21">
        <v>0.59</v>
      </c>
      <c r="BL147" s="21">
        <v>0</v>
      </c>
      <c r="BM147" s="21">
        <v>0.18</v>
      </c>
      <c r="BN147" s="21">
        <v>0</v>
      </c>
      <c r="BO147" s="21">
        <v>0</v>
      </c>
      <c r="BP147" s="21">
        <v>0</v>
      </c>
      <c r="BQ147" s="21">
        <v>0.04</v>
      </c>
      <c r="BR147" s="21">
        <v>0.06</v>
      </c>
      <c r="BS147" s="21">
        <v>0.55000000000000004</v>
      </c>
      <c r="BT147" s="21">
        <v>0</v>
      </c>
      <c r="BU147" s="21">
        <v>0</v>
      </c>
      <c r="BV147" s="21">
        <v>0.09</v>
      </c>
      <c r="BW147" s="21">
        <v>0</v>
      </c>
      <c r="BX147" s="21">
        <v>0</v>
      </c>
      <c r="BY147" s="21">
        <v>0</v>
      </c>
      <c r="BZ147" s="21">
        <v>0</v>
      </c>
      <c r="CA147" s="21">
        <v>0</v>
      </c>
      <c r="CB147" s="21">
        <v>284</v>
      </c>
      <c r="CD147" s="21">
        <v>203.98</v>
      </c>
      <c r="CF147" s="21">
        <v>0</v>
      </c>
      <c r="CG147" s="21">
        <v>0</v>
      </c>
      <c r="CH147" s="21">
        <v>0</v>
      </c>
      <c r="CI147" s="21">
        <v>0</v>
      </c>
      <c r="CJ147" s="21">
        <v>0</v>
      </c>
      <c r="CK147" s="21">
        <v>0</v>
      </c>
      <c r="CL147" s="21">
        <v>0</v>
      </c>
      <c r="CM147" s="21">
        <v>0</v>
      </c>
      <c r="CN147" s="21">
        <v>0</v>
      </c>
      <c r="CO147" s="21">
        <v>0</v>
      </c>
      <c r="CP147" s="21">
        <v>0.5</v>
      </c>
    </row>
    <row r="148" spans="1:94" s="21" customFormat="1" x14ac:dyDescent="0.25">
      <c r="A148" s="21" t="str">
        <f>"40/2"</f>
        <v>40/2</v>
      </c>
      <c r="B148" s="22" t="s">
        <v>122</v>
      </c>
      <c r="C148" s="21" t="str">
        <f>"30"</f>
        <v>30</v>
      </c>
      <c r="D148" s="21">
        <v>2.57</v>
      </c>
      <c r="E148" s="21">
        <v>0</v>
      </c>
      <c r="F148" s="21">
        <v>0.25</v>
      </c>
      <c r="G148" s="21">
        <v>0.28999999999999998</v>
      </c>
      <c r="H148" s="21">
        <v>16.97</v>
      </c>
      <c r="I148" s="23">
        <v>80.61051599999999</v>
      </c>
      <c r="J148" s="21">
        <v>7.0000000000000007E-2</v>
      </c>
      <c r="K148" s="21">
        <v>0</v>
      </c>
      <c r="L148" s="21">
        <v>0</v>
      </c>
      <c r="M148" s="21">
        <v>0</v>
      </c>
      <c r="N148" s="21">
        <v>0.23</v>
      </c>
      <c r="O148" s="21">
        <v>15.89</v>
      </c>
      <c r="P148" s="21">
        <v>0.85</v>
      </c>
      <c r="Q148" s="21">
        <v>0</v>
      </c>
      <c r="R148" s="21">
        <v>0</v>
      </c>
      <c r="S148" s="21">
        <v>0.11</v>
      </c>
      <c r="T148" s="21">
        <v>0.61</v>
      </c>
      <c r="U148" s="21">
        <v>179.64</v>
      </c>
      <c r="V148" s="21">
        <v>29.46</v>
      </c>
      <c r="W148" s="21">
        <v>6.34</v>
      </c>
      <c r="X148" s="21">
        <v>4.38</v>
      </c>
      <c r="Y148" s="21">
        <v>20.36</v>
      </c>
      <c r="Z148" s="21">
        <v>0.34</v>
      </c>
      <c r="AA148" s="21">
        <v>0</v>
      </c>
      <c r="AB148" s="21">
        <v>0</v>
      </c>
      <c r="AC148" s="21">
        <v>0</v>
      </c>
      <c r="AD148" s="21">
        <v>0.4</v>
      </c>
      <c r="AE148" s="21">
        <v>0.03</v>
      </c>
      <c r="AF148" s="21">
        <v>0.01</v>
      </c>
      <c r="AG148" s="21">
        <v>0.26</v>
      </c>
      <c r="AH148" s="21">
        <v>0.79</v>
      </c>
      <c r="AI148" s="21">
        <v>0</v>
      </c>
      <c r="AJ148" s="21">
        <v>0</v>
      </c>
      <c r="AK148" s="21">
        <v>0</v>
      </c>
      <c r="AL148" s="21">
        <v>0</v>
      </c>
      <c r="AM148" s="21">
        <v>201.01</v>
      </c>
      <c r="AN148" s="21">
        <v>63.96</v>
      </c>
      <c r="AO148" s="21">
        <v>38.58</v>
      </c>
      <c r="AP148" s="21">
        <v>78.17</v>
      </c>
      <c r="AQ148" s="21">
        <v>25.04</v>
      </c>
      <c r="AR148" s="21">
        <v>124.53</v>
      </c>
      <c r="AS148" s="21">
        <v>82.23</v>
      </c>
      <c r="AT148" s="21">
        <v>99.83</v>
      </c>
      <c r="AU148" s="21">
        <v>85.28</v>
      </c>
      <c r="AV148" s="21">
        <v>50.08</v>
      </c>
      <c r="AW148" s="21">
        <v>87.31</v>
      </c>
      <c r="AX148" s="21">
        <v>762.75</v>
      </c>
      <c r="AY148" s="21">
        <v>0</v>
      </c>
      <c r="AZ148" s="21">
        <v>239.93</v>
      </c>
      <c r="BA148" s="21">
        <v>124.53</v>
      </c>
      <c r="BB148" s="21">
        <v>63.28</v>
      </c>
      <c r="BC148" s="21">
        <v>49.74</v>
      </c>
      <c r="BD148" s="21">
        <v>0</v>
      </c>
      <c r="BE148" s="21">
        <v>0</v>
      </c>
      <c r="BF148" s="21">
        <v>0</v>
      </c>
      <c r="BG148" s="21">
        <v>0</v>
      </c>
      <c r="BH148" s="21">
        <v>0</v>
      </c>
      <c r="BI148" s="21">
        <v>0.03</v>
      </c>
      <c r="BJ148" s="21">
        <v>0</v>
      </c>
      <c r="BK148" s="21">
        <v>0</v>
      </c>
      <c r="BL148" s="21">
        <v>0</v>
      </c>
      <c r="BM148" s="21">
        <v>0</v>
      </c>
      <c r="BN148" s="21">
        <v>0.03</v>
      </c>
      <c r="BO148" s="21">
        <v>0</v>
      </c>
      <c r="BP148" s="21">
        <v>0</v>
      </c>
      <c r="BQ148" s="21">
        <v>0</v>
      </c>
      <c r="BR148" s="21">
        <v>0</v>
      </c>
      <c r="BS148" s="21">
        <v>0.03</v>
      </c>
      <c r="BT148" s="21">
        <v>0</v>
      </c>
      <c r="BU148" s="21">
        <v>0</v>
      </c>
      <c r="BV148" s="21">
        <v>0.13</v>
      </c>
      <c r="BW148" s="21">
        <v>0.01</v>
      </c>
      <c r="BX148" s="21">
        <v>0</v>
      </c>
      <c r="BY148" s="21">
        <v>0</v>
      </c>
      <c r="BZ148" s="21">
        <v>0</v>
      </c>
      <c r="CA148" s="21">
        <v>0</v>
      </c>
      <c r="CB148" s="21">
        <v>13.61</v>
      </c>
      <c r="CD148" s="21">
        <v>0</v>
      </c>
      <c r="CF148" s="21">
        <v>0</v>
      </c>
      <c r="CG148" s="21">
        <v>0</v>
      </c>
      <c r="CH148" s="21">
        <v>0</v>
      </c>
      <c r="CI148" s="21">
        <v>0</v>
      </c>
      <c r="CJ148" s="21">
        <v>0</v>
      </c>
      <c r="CK148" s="21">
        <v>0</v>
      </c>
      <c r="CL148" s="21">
        <v>0</v>
      </c>
      <c r="CM148" s="21">
        <v>0</v>
      </c>
      <c r="CN148" s="21">
        <v>0</v>
      </c>
      <c r="CO148" s="21">
        <v>0</v>
      </c>
      <c r="CP148" s="21">
        <v>0</v>
      </c>
    </row>
    <row r="149" spans="1:94" s="21" customFormat="1" x14ac:dyDescent="0.25">
      <c r="A149" s="21" t="str">
        <f>"3/9"</f>
        <v>3/9</v>
      </c>
      <c r="B149" s="22" t="s">
        <v>139</v>
      </c>
      <c r="C149" s="21" t="str">
        <f>"280"</f>
        <v>280</v>
      </c>
      <c r="D149" s="21">
        <v>27.66</v>
      </c>
      <c r="E149" s="21">
        <v>25.32</v>
      </c>
      <c r="F149" s="21">
        <v>30.53</v>
      </c>
      <c r="G149" s="21">
        <v>14.79</v>
      </c>
      <c r="H149" s="21">
        <v>29.86</v>
      </c>
      <c r="I149" s="23">
        <v>501.65102265599995</v>
      </c>
      <c r="J149" s="21">
        <v>8.93</v>
      </c>
      <c r="K149" s="21">
        <v>10.19</v>
      </c>
      <c r="L149" s="21">
        <v>0</v>
      </c>
      <c r="M149" s="21">
        <v>0</v>
      </c>
      <c r="N149" s="21">
        <v>4.25</v>
      </c>
      <c r="O149" s="21">
        <v>22.64</v>
      </c>
      <c r="P149" s="21">
        <v>2.97</v>
      </c>
      <c r="Q149" s="21">
        <v>0</v>
      </c>
      <c r="R149" s="21">
        <v>0</v>
      </c>
      <c r="S149" s="21">
        <v>0.43</v>
      </c>
      <c r="T149" s="21">
        <v>4.16</v>
      </c>
      <c r="U149" s="21">
        <v>364.24</v>
      </c>
      <c r="V149" s="21">
        <v>916.51</v>
      </c>
      <c r="W149" s="21">
        <v>44.44</v>
      </c>
      <c r="X149" s="21">
        <v>57.27</v>
      </c>
      <c r="Y149" s="21">
        <v>278.14</v>
      </c>
      <c r="Z149" s="21">
        <v>3.07</v>
      </c>
      <c r="AA149" s="21">
        <v>38.950000000000003</v>
      </c>
      <c r="AB149" s="21">
        <v>2039.25</v>
      </c>
      <c r="AC149" s="21">
        <v>608.91999999999996</v>
      </c>
      <c r="AD149" s="21">
        <v>8.0299999999999994</v>
      </c>
      <c r="AE149" s="21">
        <v>0.18</v>
      </c>
      <c r="AF149" s="21">
        <v>0.25</v>
      </c>
      <c r="AG149" s="21">
        <v>9.74</v>
      </c>
      <c r="AH149" s="21">
        <v>22.72</v>
      </c>
      <c r="AI149" s="21">
        <v>7.96</v>
      </c>
      <c r="AJ149" s="21">
        <v>0</v>
      </c>
      <c r="AK149" s="21">
        <v>19.829999999999998</v>
      </c>
      <c r="AL149" s="21">
        <v>18.11</v>
      </c>
      <c r="AM149" s="21">
        <v>115.95</v>
      </c>
      <c r="AN149" s="21">
        <v>105.58</v>
      </c>
      <c r="AO149" s="21">
        <v>22.89</v>
      </c>
      <c r="AP149" s="21">
        <v>77.97</v>
      </c>
      <c r="AQ149" s="21">
        <v>34.83</v>
      </c>
      <c r="AR149" s="21">
        <v>87.15</v>
      </c>
      <c r="AS149" s="21">
        <v>108.33</v>
      </c>
      <c r="AT149" s="21">
        <v>256.61</v>
      </c>
      <c r="AU149" s="21">
        <v>145.79</v>
      </c>
      <c r="AV149" s="21">
        <v>31.79</v>
      </c>
      <c r="AW149" s="21">
        <v>80.38</v>
      </c>
      <c r="AX149" s="21">
        <v>499.93</v>
      </c>
      <c r="AY149" s="21">
        <v>0</v>
      </c>
      <c r="AZ149" s="21">
        <v>90.87</v>
      </c>
      <c r="BA149" s="21">
        <v>67.44</v>
      </c>
      <c r="BB149" s="21">
        <v>57.83</v>
      </c>
      <c r="BC149" s="21">
        <v>29.87</v>
      </c>
      <c r="BD149" s="21">
        <v>0</v>
      </c>
      <c r="BE149" s="21">
        <v>0</v>
      </c>
      <c r="BF149" s="21">
        <v>0</v>
      </c>
      <c r="BG149" s="21">
        <v>0</v>
      </c>
      <c r="BH149" s="21">
        <v>0</v>
      </c>
      <c r="BI149" s="21">
        <v>0</v>
      </c>
      <c r="BJ149" s="21">
        <v>0</v>
      </c>
      <c r="BK149" s="21">
        <v>0.87</v>
      </c>
      <c r="BL149" s="21">
        <v>0</v>
      </c>
      <c r="BM149" s="21">
        <v>0.53</v>
      </c>
      <c r="BN149" s="21">
        <v>0.04</v>
      </c>
      <c r="BO149" s="21">
        <v>0.09</v>
      </c>
      <c r="BP149" s="21">
        <v>0</v>
      </c>
      <c r="BQ149" s="21">
        <v>0</v>
      </c>
      <c r="BR149" s="21">
        <v>0.01</v>
      </c>
      <c r="BS149" s="21">
        <v>3.15</v>
      </c>
      <c r="BT149" s="21">
        <v>0</v>
      </c>
      <c r="BU149" s="21">
        <v>0</v>
      </c>
      <c r="BV149" s="21">
        <v>8.48</v>
      </c>
      <c r="BW149" s="21">
        <v>0</v>
      </c>
      <c r="BX149" s="21">
        <v>0</v>
      </c>
      <c r="BY149" s="21">
        <v>0</v>
      </c>
      <c r="BZ149" s="21">
        <v>0</v>
      </c>
      <c r="CA149" s="21">
        <v>0</v>
      </c>
      <c r="CB149" s="21">
        <v>339.66</v>
      </c>
      <c r="CD149" s="21">
        <v>378.82</v>
      </c>
      <c r="CF149" s="21">
        <v>0</v>
      </c>
      <c r="CG149" s="21">
        <v>0</v>
      </c>
      <c r="CH149" s="21">
        <v>0</v>
      </c>
      <c r="CI149" s="21">
        <v>0</v>
      </c>
      <c r="CJ149" s="21">
        <v>0</v>
      </c>
      <c r="CK149" s="21">
        <v>0</v>
      </c>
      <c r="CL149" s="21">
        <v>0</v>
      </c>
      <c r="CM149" s="21">
        <v>0</v>
      </c>
      <c r="CN149" s="21">
        <v>0</v>
      </c>
      <c r="CO149" s="21">
        <v>0</v>
      </c>
      <c r="CP149" s="21">
        <v>0.7</v>
      </c>
    </row>
    <row r="150" spans="1:94" s="21" customFormat="1" x14ac:dyDescent="0.25">
      <c r="A150" s="21" t="str">
        <f>"20"</f>
        <v>20</v>
      </c>
      <c r="B150" s="22" t="s">
        <v>103</v>
      </c>
      <c r="C150" s="21" t="str">
        <f>"200"</f>
        <v>200</v>
      </c>
      <c r="D150" s="21">
        <v>0</v>
      </c>
      <c r="E150" s="21">
        <v>0</v>
      </c>
      <c r="F150" s="21">
        <v>0</v>
      </c>
      <c r="G150" s="21">
        <v>0</v>
      </c>
      <c r="H150" s="21">
        <v>6.77</v>
      </c>
      <c r="I150" s="23">
        <v>29.9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6.77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7.92</v>
      </c>
      <c r="V150" s="21">
        <v>0</v>
      </c>
      <c r="W150" s="21">
        <v>0.08</v>
      </c>
      <c r="X150" s="21">
        <v>0</v>
      </c>
      <c r="Y150" s="21">
        <v>0</v>
      </c>
      <c r="Z150" s="21">
        <v>0.01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0</v>
      </c>
      <c r="AI150" s="21">
        <v>0</v>
      </c>
      <c r="AJ150" s="21">
        <v>0</v>
      </c>
      <c r="AK150" s="21">
        <v>0</v>
      </c>
      <c r="AL150" s="21">
        <v>0</v>
      </c>
      <c r="AM150" s="21">
        <v>0</v>
      </c>
      <c r="AN150" s="21">
        <v>0</v>
      </c>
      <c r="AO150" s="21">
        <v>0</v>
      </c>
      <c r="AP150" s="21">
        <v>0</v>
      </c>
      <c r="AQ150" s="21">
        <v>0</v>
      </c>
      <c r="AR150" s="21">
        <v>0</v>
      </c>
      <c r="AS150" s="21">
        <v>0</v>
      </c>
      <c r="AT150" s="21">
        <v>0</v>
      </c>
      <c r="AU150" s="21">
        <v>0</v>
      </c>
      <c r="AV150" s="21">
        <v>0</v>
      </c>
      <c r="AW150" s="21">
        <v>0</v>
      </c>
      <c r="AX150" s="21">
        <v>0</v>
      </c>
      <c r="AY150" s="21">
        <v>0</v>
      </c>
      <c r="AZ150" s="21">
        <v>0</v>
      </c>
      <c r="BA150" s="21">
        <v>0</v>
      </c>
      <c r="BB150" s="21">
        <v>0</v>
      </c>
      <c r="BC150" s="21">
        <v>0</v>
      </c>
      <c r="BD150" s="21">
        <v>0</v>
      </c>
      <c r="BE150" s="21">
        <v>0</v>
      </c>
      <c r="BF150" s="21">
        <v>0</v>
      </c>
      <c r="BG150" s="21">
        <v>0</v>
      </c>
      <c r="BH150" s="21">
        <v>0</v>
      </c>
      <c r="BI150" s="21">
        <v>0</v>
      </c>
      <c r="BJ150" s="21">
        <v>0</v>
      </c>
      <c r="BK150" s="21">
        <v>0</v>
      </c>
      <c r="BL150" s="21">
        <v>0</v>
      </c>
      <c r="BM150" s="21">
        <v>0</v>
      </c>
      <c r="BN150" s="21">
        <v>0</v>
      </c>
      <c r="BO150" s="21">
        <v>0</v>
      </c>
      <c r="BP150" s="21">
        <v>0</v>
      </c>
      <c r="BQ150" s="21">
        <v>0</v>
      </c>
      <c r="BR150" s="21">
        <v>0</v>
      </c>
      <c r="BS150" s="21">
        <v>0</v>
      </c>
      <c r="BT150" s="21">
        <v>0</v>
      </c>
      <c r="BU150" s="21">
        <v>0</v>
      </c>
      <c r="BV150" s="21">
        <v>0</v>
      </c>
      <c r="BW150" s="21">
        <v>0</v>
      </c>
      <c r="BX150" s="21">
        <v>0</v>
      </c>
      <c r="BY150" s="21">
        <v>0</v>
      </c>
      <c r="BZ150" s="21">
        <v>0</v>
      </c>
      <c r="CA150" s="21">
        <v>0</v>
      </c>
      <c r="CB150" s="21">
        <v>223.41</v>
      </c>
      <c r="CD150" s="21">
        <v>0</v>
      </c>
      <c r="CF150" s="21">
        <v>0</v>
      </c>
      <c r="CG150" s="21">
        <v>0</v>
      </c>
      <c r="CH150" s="21">
        <v>0</v>
      </c>
      <c r="CI150" s="21">
        <v>0</v>
      </c>
      <c r="CJ150" s="21">
        <v>0</v>
      </c>
      <c r="CK150" s="21">
        <v>0</v>
      </c>
      <c r="CL150" s="21">
        <v>0</v>
      </c>
      <c r="CM150" s="21">
        <v>0</v>
      </c>
      <c r="CN150" s="21">
        <v>0</v>
      </c>
      <c r="CO150" s="21">
        <v>0</v>
      </c>
      <c r="CP150" s="21">
        <v>0</v>
      </c>
    </row>
    <row r="151" spans="1:94" s="21" customFormat="1" x14ac:dyDescent="0.25">
      <c r="A151" s="21" t="str">
        <f>"-"</f>
        <v>-</v>
      </c>
      <c r="B151" s="22" t="s">
        <v>96</v>
      </c>
      <c r="C151" s="21" t="str">
        <f>"50"</f>
        <v>50</v>
      </c>
      <c r="D151" s="21">
        <v>3.3</v>
      </c>
      <c r="E151" s="21">
        <v>0</v>
      </c>
      <c r="F151" s="21">
        <v>0.6</v>
      </c>
      <c r="G151" s="21">
        <v>0.6</v>
      </c>
      <c r="H151" s="21">
        <v>20.85</v>
      </c>
      <c r="I151" s="23">
        <v>96.69</v>
      </c>
      <c r="J151" s="21">
        <v>0.1</v>
      </c>
      <c r="K151" s="21">
        <v>0</v>
      </c>
      <c r="L151" s="21">
        <v>0</v>
      </c>
      <c r="M151" s="21">
        <v>0</v>
      </c>
      <c r="N151" s="21">
        <v>0.6</v>
      </c>
      <c r="O151" s="21">
        <v>16.100000000000001</v>
      </c>
      <c r="P151" s="21">
        <v>4.1500000000000004</v>
      </c>
      <c r="Q151" s="21">
        <v>0</v>
      </c>
      <c r="R151" s="21">
        <v>0</v>
      </c>
      <c r="S151" s="21">
        <v>0.5</v>
      </c>
      <c r="T151" s="21">
        <v>1.25</v>
      </c>
      <c r="U151" s="21">
        <v>305</v>
      </c>
      <c r="V151" s="21">
        <v>122.5</v>
      </c>
      <c r="W151" s="21">
        <v>17.5</v>
      </c>
      <c r="X151" s="21">
        <v>23.5</v>
      </c>
      <c r="Y151" s="21">
        <v>79</v>
      </c>
      <c r="Z151" s="21">
        <v>1.95</v>
      </c>
      <c r="AA151" s="21">
        <v>0</v>
      </c>
      <c r="AB151" s="21">
        <v>2.5</v>
      </c>
      <c r="AC151" s="21">
        <v>0.5</v>
      </c>
      <c r="AD151" s="21">
        <v>0.7</v>
      </c>
      <c r="AE151" s="21">
        <v>0.09</v>
      </c>
      <c r="AF151" s="21">
        <v>0.04</v>
      </c>
      <c r="AG151" s="21">
        <v>0.35</v>
      </c>
      <c r="AH151" s="21">
        <v>1</v>
      </c>
      <c r="AI151" s="21">
        <v>0</v>
      </c>
      <c r="AJ151" s="21">
        <v>0</v>
      </c>
      <c r="AK151" s="21">
        <v>0</v>
      </c>
      <c r="AL151" s="21">
        <v>0</v>
      </c>
      <c r="AM151" s="21">
        <v>213.5</v>
      </c>
      <c r="AN151" s="21">
        <v>111.5</v>
      </c>
      <c r="AO151" s="21">
        <v>46.5</v>
      </c>
      <c r="AP151" s="21">
        <v>99</v>
      </c>
      <c r="AQ151" s="21">
        <v>40</v>
      </c>
      <c r="AR151" s="21">
        <v>185.5</v>
      </c>
      <c r="AS151" s="21">
        <v>148.5</v>
      </c>
      <c r="AT151" s="21">
        <v>145.5</v>
      </c>
      <c r="AU151" s="21">
        <v>232</v>
      </c>
      <c r="AV151" s="21">
        <v>62</v>
      </c>
      <c r="AW151" s="21">
        <v>155</v>
      </c>
      <c r="AX151" s="21">
        <v>764.5</v>
      </c>
      <c r="AY151" s="21">
        <v>0</v>
      </c>
      <c r="AZ151" s="21">
        <v>263</v>
      </c>
      <c r="BA151" s="21">
        <v>145.5</v>
      </c>
      <c r="BB151" s="21">
        <v>90</v>
      </c>
      <c r="BC151" s="21">
        <v>65</v>
      </c>
      <c r="BD151" s="21">
        <v>0</v>
      </c>
      <c r="BE151" s="21">
        <v>0</v>
      </c>
      <c r="BF151" s="21">
        <v>0</v>
      </c>
      <c r="BG151" s="21">
        <v>0</v>
      </c>
      <c r="BH151" s="21">
        <v>0</v>
      </c>
      <c r="BI151" s="21">
        <v>0</v>
      </c>
      <c r="BJ151" s="21">
        <v>0</v>
      </c>
      <c r="BK151" s="21">
        <v>7.0000000000000007E-2</v>
      </c>
      <c r="BL151" s="21">
        <v>0</v>
      </c>
      <c r="BM151" s="21">
        <v>0.01</v>
      </c>
      <c r="BN151" s="21">
        <v>0.01</v>
      </c>
      <c r="BO151" s="21">
        <v>0</v>
      </c>
      <c r="BP151" s="21">
        <v>0</v>
      </c>
      <c r="BQ151" s="21">
        <v>0</v>
      </c>
      <c r="BR151" s="21">
        <v>0.01</v>
      </c>
      <c r="BS151" s="21">
        <v>0.06</v>
      </c>
      <c r="BT151" s="21">
        <v>0</v>
      </c>
      <c r="BU151" s="21">
        <v>0</v>
      </c>
      <c r="BV151" s="21">
        <v>0.24</v>
      </c>
      <c r="BW151" s="21">
        <v>0.04</v>
      </c>
      <c r="BX151" s="21">
        <v>0</v>
      </c>
      <c r="BY151" s="21">
        <v>0</v>
      </c>
      <c r="BZ151" s="21">
        <v>0</v>
      </c>
      <c r="CA151" s="21">
        <v>0</v>
      </c>
      <c r="CB151" s="21">
        <v>23.5</v>
      </c>
      <c r="CD151" s="21">
        <v>0.42</v>
      </c>
      <c r="CF151" s="21">
        <v>0</v>
      </c>
      <c r="CG151" s="21">
        <v>0</v>
      </c>
      <c r="CH151" s="21">
        <v>0</v>
      </c>
      <c r="CI151" s="21">
        <v>0</v>
      </c>
      <c r="CJ151" s="21">
        <v>0</v>
      </c>
      <c r="CK151" s="21">
        <v>0</v>
      </c>
      <c r="CL151" s="21">
        <v>0</v>
      </c>
      <c r="CM151" s="21">
        <v>0</v>
      </c>
      <c r="CN151" s="21">
        <v>0</v>
      </c>
      <c r="CO151" s="21">
        <v>0</v>
      </c>
      <c r="CP151" s="21">
        <v>0</v>
      </c>
    </row>
    <row r="152" spans="1:94" s="31" customFormat="1" x14ac:dyDescent="0.25">
      <c r="A152" s="31" t="str">
        <f>"-"</f>
        <v>-</v>
      </c>
      <c r="B152" s="32" t="s">
        <v>97</v>
      </c>
      <c r="C152" s="31" t="str">
        <f>"62"</f>
        <v>62</v>
      </c>
      <c r="D152" s="31">
        <v>4.0999999999999996</v>
      </c>
      <c r="E152" s="31">
        <v>0</v>
      </c>
      <c r="F152" s="31">
        <v>0.41</v>
      </c>
      <c r="G152" s="31">
        <v>0.41</v>
      </c>
      <c r="H152" s="31">
        <v>29.08</v>
      </c>
      <c r="I152" s="33">
        <v>138.81861999999998</v>
      </c>
      <c r="J152" s="31">
        <v>0</v>
      </c>
      <c r="K152" s="31">
        <v>0</v>
      </c>
      <c r="L152" s="31">
        <v>0</v>
      </c>
      <c r="M152" s="31">
        <v>0</v>
      </c>
      <c r="N152" s="31">
        <v>0.68</v>
      </c>
      <c r="O152" s="31">
        <v>28.27</v>
      </c>
      <c r="P152" s="31">
        <v>0.12</v>
      </c>
      <c r="Q152" s="31">
        <v>0</v>
      </c>
      <c r="R152" s="31">
        <v>0</v>
      </c>
      <c r="S152" s="31">
        <v>0</v>
      </c>
      <c r="T152" s="31">
        <v>1.1200000000000001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31">
        <v>0</v>
      </c>
      <c r="AG152" s="31">
        <v>0</v>
      </c>
      <c r="AH152" s="31">
        <v>0</v>
      </c>
      <c r="AI152" s="31">
        <v>0</v>
      </c>
      <c r="AJ152" s="31">
        <v>0</v>
      </c>
      <c r="AK152" s="31">
        <v>0</v>
      </c>
      <c r="AL152" s="31">
        <v>0</v>
      </c>
      <c r="AM152" s="31">
        <v>315.55</v>
      </c>
      <c r="AN152" s="31">
        <v>104.64</v>
      </c>
      <c r="AO152" s="31">
        <v>62.03</v>
      </c>
      <c r="AP152" s="31">
        <v>124.06</v>
      </c>
      <c r="AQ152" s="31">
        <v>46.93</v>
      </c>
      <c r="AR152" s="31">
        <v>224.39</v>
      </c>
      <c r="AS152" s="31">
        <v>139.16999999999999</v>
      </c>
      <c r="AT152" s="31">
        <v>194.18</v>
      </c>
      <c r="AU152" s="31">
        <v>160.19999999999999</v>
      </c>
      <c r="AV152" s="31">
        <v>84.15</v>
      </c>
      <c r="AW152" s="31">
        <v>148.87</v>
      </c>
      <c r="AX152" s="31">
        <v>1244.94</v>
      </c>
      <c r="AY152" s="31">
        <v>0</v>
      </c>
      <c r="AZ152" s="31">
        <v>405.63</v>
      </c>
      <c r="BA152" s="31">
        <v>176.38</v>
      </c>
      <c r="BB152" s="31">
        <v>117.05</v>
      </c>
      <c r="BC152" s="31">
        <v>92.78</v>
      </c>
      <c r="BD152" s="31">
        <v>0</v>
      </c>
      <c r="BE152" s="31">
        <v>0</v>
      </c>
      <c r="BF152" s="31">
        <v>0</v>
      </c>
      <c r="BG152" s="31">
        <v>0</v>
      </c>
      <c r="BH152" s="31">
        <v>0</v>
      </c>
      <c r="BI152" s="31">
        <v>0</v>
      </c>
      <c r="BJ152" s="31">
        <v>0</v>
      </c>
      <c r="BK152" s="31">
        <v>0.05</v>
      </c>
      <c r="BL152" s="31">
        <v>0</v>
      </c>
      <c r="BM152" s="31">
        <v>0</v>
      </c>
      <c r="BN152" s="31">
        <v>0</v>
      </c>
      <c r="BO152" s="31">
        <v>0</v>
      </c>
      <c r="BP152" s="31">
        <v>0</v>
      </c>
      <c r="BQ152" s="31">
        <v>0</v>
      </c>
      <c r="BR152" s="31">
        <v>0</v>
      </c>
      <c r="BS152" s="31">
        <v>0.04</v>
      </c>
      <c r="BT152" s="31">
        <v>0</v>
      </c>
      <c r="BU152" s="31">
        <v>0</v>
      </c>
      <c r="BV152" s="31">
        <v>0.17</v>
      </c>
      <c r="BW152" s="31">
        <v>0.01</v>
      </c>
      <c r="BX152" s="31">
        <v>0</v>
      </c>
      <c r="BY152" s="31">
        <v>0</v>
      </c>
      <c r="BZ152" s="31">
        <v>0</v>
      </c>
      <c r="CA152" s="31">
        <v>0</v>
      </c>
      <c r="CB152" s="31">
        <v>24.24</v>
      </c>
      <c r="CD152" s="31">
        <v>0</v>
      </c>
      <c r="CF152" s="31">
        <v>0</v>
      </c>
      <c r="CG152" s="31">
        <v>0</v>
      </c>
      <c r="CH152" s="31">
        <v>0</v>
      </c>
      <c r="CI152" s="31">
        <v>0</v>
      </c>
      <c r="CJ152" s="31">
        <v>0</v>
      </c>
      <c r="CK152" s="31">
        <v>0</v>
      </c>
      <c r="CL152" s="31">
        <v>0</v>
      </c>
      <c r="CM152" s="31">
        <v>0</v>
      </c>
      <c r="CN152" s="31">
        <v>0</v>
      </c>
      <c r="CO152" s="31">
        <v>0</v>
      </c>
      <c r="CP152" s="31">
        <v>0</v>
      </c>
    </row>
    <row r="153" spans="1:94" s="34" customFormat="1" x14ac:dyDescent="0.25">
      <c r="B153" s="35" t="s">
        <v>98</v>
      </c>
      <c r="C153" s="34">
        <f>C152+C151+C150+C149+C148+C147</f>
        <v>872</v>
      </c>
      <c r="D153" s="29">
        <f>SUM(D147:D152)</f>
        <v>40.83</v>
      </c>
      <c r="E153" s="29">
        <f t="shared" ref="E153" si="778">SUM(E147:E152)</f>
        <v>26.76</v>
      </c>
      <c r="F153" s="29">
        <f t="shared" ref="F153" si="779">SUM(F147:F152)</f>
        <v>35.449999999999996</v>
      </c>
      <c r="G153" s="29">
        <f t="shared" ref="G153" si="780">SUM(G147:G152)</f>
        <v>16.409999999999997</v>
      </c>
      <c r="H153" s="29">
        <f t="shared" ref="H153" si="781">SUM(H147:H152)</f>
        <v>120.29</v>
      </c>
      <c r="I153" s="29">
        <f t="shared" ref="I153" si="782">SUM(I147:I152)</f>
        <v>959.01212115599992</v>
      </c>
      <c r="J153" s="29">
        <f t="shared" ref="J153" si="783">SUM(J147:J152)</f>
        <v>11.35</v>
      </c>
      <c r="K153" s="29">
        <f t="shared" ref="K153" si="784">SUM(K147:K152)</f>
        <v>10.25</v>
      </c>
      <c r="L153" s="29">
        <f t="shared" ref="L153" si="785">SUM(L147:L152)</f>
        <v>0</v>
      </c>
      <c r="M153" s="29">
        <f t="shared" ref="M153" si="786">SUM(M147:M152)</f>
        <v>0</v>
      </c>
      <c r="N153" s="29">
        <f t="shared" ref="N153" si="787">SUM(N147:N152)</f>
        <v>9.67</v>
      </c>
      <c r="O153" s="29">
        <f t="shared" ref="O153" si="788">SUM(O147:O152)</f>
        <v>101.27999999999999</v>
      </c>
      <c r="P153" s="29">
        <f t="shared" ref="P153" si="789">SUM(P147:P152)</f>
        <v>9.33</v>
      </c>
      <c r="Q153" s="29">
        <f t="shared" ref="Q153" si="790">SUM(Q147:Q152)</f>
        <v>0</v>
      </c>
      <c r="R153" s="29">
        <f t="shared" ref="R153" si="791">SUM(R147:R152)</f>
        <v>0</v>
      </c>
      <c r="S153" s="29">
        <f t="shared" ref="S153" si="792">SUM(S147:S152)</f>
        <v>1.26</v>
      </c>
      <c r="T153" s="29">
        <f t="shared" ref="T153" si="793">SUM(T147:T152)</f>
        <v>8.91</v>
      </c>
      <c r="U153" s="29">
        <f t="shared" ref="U153" si="794">SUM(U147:U152)</f>
        <v>1079.1500000000001</v>
      </c>
      <c r="V153" s="29">
        <f t="shared" ref="V153" si="795">SUM(V147:V152)</f>
        <v>1557.97</v>
      </c>
      <c r="W153" s="29">
        <f t="shared" ref="W153" si="796">SUM(W147:W152)</f>
        <v>138.76999999999998</v>
      </c>
      <c r="X153" s="29">
        <f t="shared" ref="X153" si="797">SUM(X147:X152)</f>
        <v>111.19</v>
      </c>
      <c r="Y153" s="29">
        <f t="shared" ref="Y153" si="798">SUM(Y147:Y152)</f>
        <v>465.27</v>
      </c>
      <c r="Z153" s="29">
        <f t="shared" ref="Z153" si="799">SUM(Z147:Z152)</f>
        <v>6.1499999999999995</v>
      </c>
      <c r="AA153" s="29">
        <f t="shared" ref="AA153" si="800">SUM(AA147:AA152)</f>
        <v>58.95</v>
      </c>
      <c r="AB153" s="29">
        <f t="shared" ref="AB153" si="801">SUM(AB147:AB152)</f>
        <v>3145.6</v>
      </c>
      <c r="AC153" s="29">
        <f t="shared" ref="AC153" si="802">SUM(AC147:AC152)</f>
        <v>833.77</v>
      </c>
      <c r="AD153" s="29">
        <f t="shared" ref="AD153" si="803">SUM(AD147:AD152)</f>
        <v>9.2999999999999989</v>
      </c>
      <c r="AE153" s="29">
        <f t="shared" ref="AE153" si="804">SUM(AE147:AE152)</f>
        <v>0.4</v>
      </c>
      <c r="AF153" s="29">
        <f t="shared" ref="AF153" si="805">SUM(AF147:AF152)</f>
        <v>0.42</v>
      </c>
      <c r="AG153" s="29">
        <f t="shared" ref="AG153" si="806">SUM(AG147:AG152)</f>
        <v>11.28</v>
      </c>
      <c r="AH153" s="29">
        <f t="shared" ref="AH153" si="807">SUM(AH147:AH152)</f>
        <v>26.36</v>
      </c>
      <c r="AI153" s="29">
        <f t="shared" ref="AI153" si="808">SUM(AI147:AI152)</f>
        <v>14.02</v>
      </c>
      <c r="AJ153" s="34">
        <v>0</v>
      </c>
      <c r="AK153" s="34">
        <v>138.72999999999999</v>
      </c>
      <c r="AL153" s="34">
        <v>129.12</v>
      </c>
      <c r="AM153" s="34">
        <v>1070.8699999999999</v>
      </c>
      <c r="AN153" s="34">
        <v>572.04999999999995</v>
      </c>
      <c r="AO153" s="34">
        <v>224.05</v>
      </c>
      <c r="AP153" s="34">
        <v>502.83</v>
      </c>
      <c r="AQ153" s="34">
        <v>190.78</v>
      </c>
      <c r="AR153" s="34">
        <v>754.21</v>
      </c>
      <c r="AS153" s="34">
        <v>557.16999999999996</v>
      </c>
      <c r="AT153" s="34">
        <v>864.44</v>
      </c>
      <c r="AU153" s="34">
        <v>746.18</v>
      </c>
      <c r="AV153" s="34">
        <v>254.56</v>
      </c>
      <c r="AW153" s="34">
        <v>539.13</v>
      </c>
      <c r="AX153" s="34">
        <v>3662.21</v>
      </c>
      <c r="AY153" s="34">
        <v>0</v>
      </c>
      <c r="AZ153" s="34">
        <v>1064.55</v>
      </c>
      <c r="BA153" s="34">
        <v>575.64</v>
      </c>
      <c r="BB153" s="34">
        <v>468.39</v>
      </c>
      <c r="BC153" s="34">
        <v>272.23</v>
      </c>
      <c r="BD153" s="34">
        <v>7.0000000000000007E-2</v>
      </c>
      <c r="BE153" s="34">
        <v>0.03</v>
      </c>
      <c r="BF153" s="34">
        <v>0.02</v>
      </c>
      <c r="BG153" s="34">
        <v>0.04</v>
      </c>
      <c r="BH153" s="34">
        <v>0.04</v>
      </c>
      <c r="BI153" s="34">
        <v>0.23</v>
      </c>
      <c r="BJ153" s="34">
        <v>0</v>
      </c>
      <c r="BK153" s="34">
        <v>1.58</v>
      </c>
      <c r="BL153" s="34">
        <v>0</v>
      </c>
      <c r="BM153" s="34">
        <v>0.72</v>
      </c>
      <c r="BN153" s="34">
        <v>0.08</v>
      </c>
      <c r="BO153" s="34">
        <v>0.09</v>
      </c>
      <c r="BP153" s="34">
        <v>0</v>
      </c>
      <c r="BQ153" s="34">
        <v>0.04</v>
      </c>
      <c r="BR153" s="34">
        <v>0.08</v>
      </c>
      <c r="BS153" s="34">
        <v>3.83</v>
      </c>
      <c r="BT153" s="34">
        <v>0</v>
      </c>
      <c r="BU153" s="34">
        <v>0</v>
      </c>
      <c r="BV153" s="34">
        <v>9.1</v>
      </c>
      <c r="BW153" s="34">
        <v>0.06</v>
      </c>
      <c r="BX153" s="34">
        <v>0</v>
      </c>
      <c r="BY153" s="34">
        <v>0</v>
      </c>
      <c r="BZ153" s="34">
        <v>0</v>
      </c>
      <c r="CA153" s="34">
        <v>0</v>
      </c>
      <c r="CB153" s="34">
        <v>1003.42</v>
      </c>
      <c r="CC153" s="34">
        <f>$I$153/$I$154*100</f>
        <v>100</v>
      </c>
      <c r="CD153" s="34">
        <v>593.02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  <c r="CK153" s="34">
        <v>0</v>
      </c>
      <c r="CL153" s="34">
        <v>0</v>
      </c>
      <c r="CM153" s="34">
        <v>0</v>
      </c>
      <c r="CN153" s="34">
        <v>0</v>
      </c>
      <c r="CO153" s="34">
        <v>0</v>
      </c>
      <c r="CP153" s="34">
        <v>1.2</v>
      </c>
    </row>
    <row r="154" spans="1:94" s="34" customFormat="1" x14ac:dyDescent="0.25">
      <c r="B154" s="35" t="s">
        <v>89</v>
      </c>
      <c r="D154" s="29">
        <f>D153</f>
        <v>40.83</v>
      </c>
      <c r="E154" s="29">
        <f t="shared" ref="E154" si="809">E153</f>
        <v>26.76</v>
      </c>
      <c r="F154" s="29">
        <f t="shared" ref="F154" si="810">F153</f>
        <v>35.449999999999996</v>
      </c>
      <c r="G154" s="29">
        <f t="shared" ref="G154" si="811">G153</f>
        <v>16.409999999999997</v>
      </c>
      <c r="H154" s="29">
        <f t="shared" ref="H154" si="812">H153</f>
        <v>120.29</v>
      </c>
      <c r="I154" s="29">
        <f t="shared" ref="I154" si="813">I153</f>
        <v>959.01212115599992</v>
      </c>
      <c r="J154" s="29">
        <f t="shared" ref="J154" si="814">J153</f>
        <v>11.35</v>
      </c>
      <c r="K154" s="29">
        <f t="shared" ref="K154" si="815">K153</f>
        <v>10.25</v>
      </c>
      <c r="L154" s="29">
        <f t="shared" ref="L154" si="816">L153</f>
        <v>0</v>
      </c>
      <c r="M154" s="29">
        <f t="shared" ref="M154" si="817">M153</f>
        <v>0</v>
      </c>
      <c r="N154" s="29">
        <f t="shared" ref="N154" si="818">N153</f>
        <v>9.67</v>
      </c>
      <c r="O154" s="29">
        <f t="shared" ref="O154" si="819">O153</f>
        <v>101.27999999999999</v>
      </c>
      <c r="P154" s="29">
        <f t="shared" ref="P154" si="820">P153</f>
        <v>9.33</v>
      </c>
      <c r="Q154" s="29">
        <f t="shared" ref="Q154" si="821">Q153</f>
        <v>0</v>
      </c>
      <c r="R154" s="29">
        <f t="shared" ref="R154" si="822">R153</f>
        <v>0</v>
      </c>
      <c r="S154" s="29">
        <f t="shared" ref="S154" si="823">S153</f>
        <v>1.26</v>
      </c>
      <c r="T154" s="29">
        <f t="shared" ref="T154" si="824">T153</f>
        <v>8.91</v>
      </c>
      <c r="U154" s="29">
        <f t="shared" ref="U154" si="825">U153</f>
        <v>1079.1500000000001</v>
      </c>
      <c r="V154" s="29">
        <f t="shared" ref="V154" si="826">V153</f>
        <v>1557.97</v>
      </c>
      <c r="W154" s="29">
        <f t="shared" ref="W154" si="827">W153</f>
        <v>138.76999999999998</v>
      </c>
      <c r="X154" s="29">
        <f t="shared" ref="X154" si="828">X153</f>
        <v>111.19</v>
      </c>
      <c r="Y154" s="29">
        <f t="shared" ref="Y154" si="829">Y153</f>
        <v>465.27</v>
      </c>
      <c r="Z154" s="29">
        <f t="shared" ref="Z154" si="830">Z153</f>
        <v>6.1499999999999995</v>
      </c>
      <c r="AA154" s="29">
        <f t="shared" ref="AA154" si="831">AA153</f>
        <v>58.95</v>
      </c>
      <c r="AB154" s="29">
        <f t="shared" ref="AB154" si="832">AB153</f>
        <v>3145.6</v>
      </c>
      <c r="AC154" s="29">
        <f t="shared" ref="AC154" si="833">AC153</f>
        <v>833.77</v>
      </c>
      <c r="AD154" s="29">
        <f t="shared" ref="AD154" si="834">AD153</f>
        <v>9.2999999999999989</v>
      </c>
      <c r="AE154" s="29">
        <f t="shared" ref="AE154" si="835">AE153</f>
        <v>0.4</v>
      </c>
      <c r="AF154" s="29">
        <f t="shared" ref="AF154" si="836">AF153</f>
        <v>0.42</v>
      </c>
      <c r="AG154" s="29">
        <f t="shared" ref="AG154" si="837">AG153</f>
        <v>11.28</v>
      </c>
      <c r="AH154" s="29">
        <f t="shared" ref="AH154" si="838">AH153</f>
        <v>26.36</v>
      </c>
      <c r="AI154" s="29">
        <f t="shared" ref="AI154" si="839">AI153</f>
        <v>14.02</v>
      </c>
      <c r="AJ154" s="34">
        <v>0</v>
      </c>
      <c r="AK154" s="34">
        <v>138.72999999999999</v>
      </c>
      <c r="AL154" s="34">
        <v>129.12</v>
      </c>
      <c r="AM154" s="34">
        <v>1070.8699999999999</v>
      </c>
      <c r="AN154" s="34">
        <v>572.04999999999995</v>
      </c>
      <c r="AO154" s="34">
        <v>224.05</v>
      </c>
      <c r="AP154" s="34">
        <v>502.83</v>
      </c>
      <c r="AQ154" s="34">
        <v>190.78</v>
      </c>
      <c r="AR154" s="34">
        <v>754.21</v>
      </c>
      <c r="AS154" s="34">
        <v>557.16999999999996</v>
      </c>
      <c r="AT154" s="34">
        <v>864.44</v>
      </c>
      <c r="AU154" s="34">
        <v>746.18</v>
      </c>
      <c r="AV154" s="34">
        <v>254.56</v>
      </c>
      <c r="AW154" s="34">
        <v>539.13</v>
      </c>
      <c r="AX154" s="34">
        <v>3662.21</v>
      </c>
      <c r="AY154" s="34">
        <v>0</v>
      </c>
      <c r="AZ154" s="34">
        <v>1064.55</v>
      </c>
      <c r="BA154" s="34">
        <v>575.64</v>
      </c>
      <c r="BB154" s="34">
        <v>468.39</v>
      </c>
      <c r="BC154" s="34">
        <v>272.23</v>
      </c>
      <c r="BD154" s="34">
        <v>7.0000000000000007E-2</v>
      </c>
      <c r="BE154" s="34">
        <v>0.03</v>
      </c>
      <c r="BF154" s="34">
        <v>0.02</v>
      </c>
      <c r="BG154" s="34">
        <v>0.04</v>
      </c>
      <c r="BH154" s="34">
        <v>0.04</v>
      </c>
      <c r="BI154" s="34">
        <v>0.23</v>
      </c>
      <c r="BJ154" s="34">
        <v>0</v>
      </c>
      <c r="BK154" s="34">
        <v>1.58</v>
      </c>
      <c r="BL154" s="34">
        <v>0</v>
      </c>
      <c r="BM154" s="34">
        <v>0.72</v>
      </c>
      <c r="BN154" s="34">
        <v>0.08</v>
      </c>
      <c r="BO154" s="34">
        <v>0.09</v>
      </c>
      <c r="BP154" s="34">
        <v>0</v>
      </c>
      <c r="BQ154" s="34">
        <v>0.04</v>
      </c>
      <c r="BR154" s="34">
        <v>0.08</v>
      </c>
      <c r="BS154" s="34">
        <v>3.83</v>
      </c>
      <c r="BT154" s="34">
        <v>0</v>
      </c>
      <c r="BU154" s="34">
        <v>0</v>
      </c>
      <c r="BV154" s="34">
        <v>9.1</v>
      </c>
      <c r="BW154" s="34">
        <v>0.06</v>
      </c>
      <c r="BX154" s="34">
        <v>0</v>
      </c>
      <c r="BY154" s="34">
        <v>0</v>
      </c>
      <c r="BZ154" s="34">
        <v>0</v>
      </c>
      <c r="CA154" s="34">
        <v>0</v>
      </c>
      <c r="CB154" s="34">
        <v>1003.42</v>
      </c>
      <c r="CD154" s="34">
        <v>593.02</v>
      </c>
      <c r="CF154" s="34">
        <v>0</v>
      </c>
      <c r="CG154" s="34">
        <v>0</v>
      </c>
      <c r="CH154" s="34">
        <v>0</v>
      </c>
      <c r="CI154" s="34">
        <v>0</v>
      </c>
      <c r="CJ154" s="34">
        <v>0</v>
      </c>
      <c r="CK154" s="34">
        <v>0</v>
      </c>
      <c r="CL154" s="34">
        <v>0</v>
      </c>
      <c r="CM154" s="34">
        <v>0</v>
      </c>
      <c r="CN154" s="34">
        <v>0</v>
      </c>
      <c r="CO154" s="34">
        <v>0</v>
      </c>
      <c r="CP154" s="34">
        <v>1.2</v>
      </c>
    </row>
    <row r="155" spans="1:94" x14ac:dyDescent="0.25">
      <c r="B155" s="30" t="s">
        <v>140</v>
      </c>
    </row>
    <row r="156" spans="1:94" x14ac:dyDescent="0.25">
      <c r="B156" s="30" t="s">
        <v>91</v>
      </c>
    </row>
    <row r="157" spans="1:94" s="21" customFormat="1" ht="31.5" x14ac:dyDescent="0.25">
      <c r="A157" s="21" t="str">
        <f>"87"</f>
        <v>87</v>
      </c>
      <c r="B157" s="22" t="s">
        <v>141</v>
      </c>
      <c r="C157" s="21" t="str">
        <f>"250"</f>
        <v>250</v>
      </c>
      <c r="D157" s="21">
        <v>2.94</v>
      </c>
      <c r="E157" s="21">
        <v>0.02</v>
      </c>
      <c r="F157" s="21">
        <v>3.1</v>
      </c>
      <c r="G157" s="21">
        <v>0.37</v>
      </c>
      <c r="H157" s="21">
        <v>13.76</v>
      </c>
      <c r="I157" s="23">
        <v>90.660431749999987</v>
      </c>
      <c r="J157" s="21">
        <v>2.0299999999999998</v>
      </c>
      <c r="K157" s="21">
        <v>0.09</v>
      </c>
      <c r="L157" s="21">
        <v>0</v>
      </c>
      <c r="M157" s="21">
        <v>0</v>
      </c>
      <c r="N157" s="21">
        <v>2.2000000000000002</v>
      </c>
      <c r="O157" s="21">
        <v>10.36</v>
      </c>
      <c r="P157" s="21">
        <v>1.2</v>
      </c>
      <c r="Q157" s="21">
        <v>0</v>
      </c>
      <c r="R157" s="21">
        <v>0</v>
      </c>
      <c r="S157" s="21">
        <v>7.0000000000000007E-2</v>
      </c>
      <c r="T157" s="21">
        <v>0.79</v>
      </c>
      <c r="U157" s="21">
        <v>4.6100000000000003</v>
      </c>
      <c r="V157" s="21">
        <v>48.07</v>
      </c>
      <c r="W157" s="21">
        <v>7.21</v>
      </c>
      <c r="X157" s="21">
        <v>8.65</v>
      </c>
      <c r="Y157" s="21">
        <v>19.72</v>
      </c>
      <c r="Z157" s="21">
        <v>0.22</v>
      </c>
      <c r="AA157" s="21">
        <v>13.28</v>
      </c>
      <c r="AB157" s="21">
        <v>1547.4</v>
      </c>
      <c r="AC157" s="21">
        <v>344.49</v>
      </c>
      <c r="AD157" s="21">
        <v>0.14000000000000001</v>
      </c>
      <c r="AE157" s="21">
        <v>0.01</v>
      </c>
      <c r="AF157" s="21">
        <v>0.02</v>
      </c>
      <c r="AG157" s="21">
        <v>0.21</v>
      </c>
      <c r="AH157" s="21">
        <v>0.4</v>
      </c>
      <c r="AI157" s="21">
        <v>0.71</v>
      </c>
      <c r="AJ157" s="21">
        <v>0</v>
      </c>
      <c r="AK157" s="21">
        <v>27.13</v>
      </c>
      <c r="AL157" s="21">
        <v>21.66</v>
      </c>
      <c r="AM157" s="21">
        <v>37.42</v>
      </c>
      <c r="AN157" s="21">
        <v>18.93</v>
      </c>
      <c r="AO157" s="21">
        <v>9.26</v>
      </c>
      <c r="AP157" s="21">
        <v>17.149999999999999</v>
      </c>
      <c r="AQ157" s="21">
        <v>6.86</v>
      </c>
      <c r="AR157" s="21">
        <v>22.97</v>
      </c>
      <c r="AS157" s="21">
        <v>26.33</v>
      </c>
      <c r="AT157" s="21">
        <v>30.71</v>
      </c>
      <c r="AU157" s="21">
        <v>46.96</v>
      </c>
      <c r="AV157" s="21">
        <v>10.89</v>
      </c>
      <c r="AW157" s="21">
        <v>19.93</v>
      </c>
      <c r="AX157" s="21">
        <v>94.9</v>
      </c>
      <c r="AY157" s="21">
        <v>0</v>
      </c>
      <c r="AZ157" s="21">
        <v>21.08</v>
      </c>
      <c r="BA157" s="21">
        <v>21.67</v>
      </c>
      <c r="BB157" s="21">
        <v>17.260000000000002</v>
      </c>
      <c r="BC157" s="21">
        <v>8.4600000000000009</v>
      </c>
      <c r="BD157" s="21">
        <v>0.12</v>
      </c>
      <c r="BE157" s="21">
        <v>0.03</v>
      </c>
      <c r="BF157" s="21">
        <v>0.02</v>
      </c>
      <c r="BG157" s="21">
        <v>0.06</v>
      </c>
      <c r="BH157" s="21">
        <v>0.08</v>
      </c>
      <c r="BI157" s="21">
        <v>0.26</v>
      </c>
      <c r="BJ157" s="21">
        <v>0</v>
      </c>
      <c r="BK157" s="21">
        <v>0.82</v>
      </c>
      <c r="BL157" s="21">
        <v>0</v>
      </c>
      <c r="BM157" s="21">
        <v>0.25</v>
      </c>
      <c r="BN157" s="21">
        <v>0</v>
      </c>
      <c r="BO157" s="21">
        <v>0</v>
      </c>
      <c r="BP157" s="21">
        <v>0</v>
      </c>
      <c r="BQ157" s="21">
        <v>0.03</v>
      </c>
      <c r="BR157" s="21">
        <v>0.09</v>
      </c>
      <c r="BS157" s="21">
        <v>0.77</v>
      </c>
      <c r="BT157" s="21">
        <v>0</v>
      </c>
      <c r="BU157" s="21">
        <v>0</v>
      </c>
      <c r="BV157" s="21">
        <v>0.05</v>
      </c>
      <c r="BW157" s="21">
        <v>0</v>
      </c>
      <c r="BX157" s="21">
        <v>0</v>
      </c>
      <c r="BY157" s="21">
        <v>0</v>
      </c>
      <c r="BZ157" s="21">
        <v>0</v>
      </c>
      <c r="CA157" s="21">
        <v>0</v>
      </c>
      <c r="CB157" s="21">
        <v>282.57</v>
      </c>
      <c r="CD157" s="21">
        <v>271.18</v>
      </c>
      <c r="CF157" s="21">
        <v>0</v>
      </c>
      <c r="CG157" s="21">
        <v>0</v>
      </c>
      <c r="CH157" s="21">
        <v>0</v>
      </c>
      <c r="CI157" s="21">
        <v>0</v>
      </c>
      <c r="CJ157" s="21">
        <v>0</v>
      </c>
      <c r="CK157" s="21">
        <v>0</v>
      </c>
      <c r="CL157" s="21">
        <v>0</v>
      </c>
      <c r="CM157" s="21">
        <v>0</v>
      </c>
      <c r="CN157" s="21">
        <v>0</v>
      </c>
      <c r="CO157" s="21">
        <v>0</v>
      </c>
      <c r="CP157" s="21">
        <v>0</v>
      </c>
    </row>
    <row r="158" spans="1:94" s="21" customFormat="1" ht="31.5" x14ac:dyDescent="0.25">
      <c r="A158" s="21" t="str">
        <f>"37/8"</f>
        <v>37/8</v>
      </c>
      <c r="B158" s="22" t="s">
        <v>142</v>
      </c>
      <c r="C158" s="21" t="str">
        <f>"100"</f>
        <v>100</v>
      </c>
      <c r="D158" s="20">
        <v>11.63</v>
      </c>
      <c r="E158" s="20">
        <v>7.14</v>
      </c>
      <c r="F158" s="20">
        <v>19.260000000000002</v>
      </c>
      <c r="G158" s="20">
        <v>0.22</v>
      </c>
      <c r="H158" s="20">
        <v>13.28</v>
      </c>
      <c r="I158" s="20">
        <v>283.5</v>
      </c>
      <c r="J158" s="21">
        <v>8.64</v>
      </c>
      <c r="K158" s="21">
        <v>0.12</v>
      </c>
      <c r="L158" s="21">
        <v>0</v>
      </c>
      <c r="M158" s="21">
        <v>0</v>
      </c>
      <c r="N158" s="21">
        <v>2.99</v>
      </c>
      <c r="O158" s="21">
        <v>8.99</v>
      </c>
      <c r="P158" s="21">
        <v>1.31</v>
      </c>
      <c r="Q158" s="21">
        <v>0</v>
      </c>
      <c r="R158" s="21">
        <v>0</v>
      </c>
      <c r="S158" s="21">
        <v>0.11</v>
      </c>
      <c r="T158" s="21">
        <v>1.92</v>
      </c>
      <c r="U158" s="21">
        <v>342.98</v>
      </c>
      <c r="V158" s="21">
        <v>171.12</v>
      </c>
      <c r="W158" s="21">
        <v>35.619999999999997</v>
      </c>
      <c r="X158" s="21">
        <v>22.12</v>
      </c>
      <c r="Y158" s="21">
        <v>120.17</v>
      </c>
      <c r="Z158" s="21">
        <v>1.39</v>
      </c>
      <c r="AA158" s="21">
        <v>24</v>
      </c>
      <c r="AB158" s="21">
        <v>16.41</v>
      </c>
      <c r="AC158" s="21">
        <v>26.93</v>
      </c>
      <c r="AD158" s="21">
        <v>0.54</v>
      </c>
      <c r="AE158" s="21">
        <v>0.28000000000000003</v>
      </c>
      <c r="AF158" s="21">
        <v>0.11</v>
      </c>
      <c r="AG158" s="21">
        <v>1.56</v>
      </c>
      <c r="AH158" s="21">
        <v>3.67</v>
      </c>
      <c r="AI158" s="21">
        <v>2.54</v>
      </c>
      <c r="AJ158" s="21">
        <v>0</v>
      </c>
      <c r="AK158" s="21">
        <v>426.92</v>
      </c>
      <c r="AL158" s="21">
        <v>367.75</v>
      </c>
      <c r="AM158" s="21">
        <v>567.02</v>
      </c>
      <c r="AN158" s="21">
        <v>620.47</v>
      </c>
      <c r="AO158" s="21">
        <v>175.5</v>
      </c>
      <c r="AP158" s="21">
        <v>335.29</v>
      </c>
      <c r="AQ158" s="21">
        <v>100.3</v>
      </c>
      <c r="AR158" s="21">
        <v>307.62</v>
      </c>
      <c r="AS158" s="21">
        <v>373.69</v>
      </c>
      <c r="AT158" s="21">
        <v>424.89</v>
      </c>
      <c r="AU158" s="21">
        <v>632.72</v>
      </c>
      <c r="AV158" s="21">
        <v>277.17</v>
      </c>
      <c r="AW158" s="21">
        <v>337.03</v>
      </c>
      <c r="AX158" s="21">
        <v>1135.3800000000001</v>
      </c>
      <c r="AY158" s="21">
        <v>79.8</v>
      </c>
      <c r="AZ158" s="21">
        <v>334.06</v>
      </c>
      <c r="BA158" s="21">
        <v>303.19</v>
      </c>
      <c r="BB158" s="21">
        <v>277.70999999999998</v>
      </c>
      <c r="BC158" s="21">
        <v>95.37</v>
      </c>
      <c r="BD158" s="21">
        <v>0.13</v>
      </c>
      <c r="BE158" s="21">
        <v>0.06</v>
      </c>
      <c r="BF158" s="21">
        <v>0.03</v>
      </c>
      <c r="BG158" s="21">
        <v>7.0000000000000007E-2</v>
      </c>
      <c r="BH158" s="21">
        <v>0.08</v>
      </c>
      <c r="BI158" s="21">
        <v>0.38</v>
      </c>
      <c r="BJ158" s="21">
        <v>0</v>
      </c>
      <c r="BK158" s="21">
        <v>1.07</v>
      </c>
      <c r="BL158" s="21">
        <v>0</v>
      </c>
      <c r="BM158" s="21">
        <v>0.33</v>
      </c>
      <c r="BN158" s="21">
        <v>0</v>
      </c>
      <c r="BO158" s="21">
        <v>0</v>
      </c>
      <c r="BP158" s="21">
        <v>0</v>
      </c>
      <c r="BQ158" s="21">
        <v>7.0000000000000007E-2</v>
      </c>
      <c r="BR158" s="21">
        <v>0.11</v>
      </c>
      <c r="BS158" s="21">
        <v>0.88</v>
      </c>
      <c r="BT158" s="21">
        <v>0</v>
      </c>
      <c r="BU158" s="21">
        <v>0</v>
      </c>
      <c r="BV158" s="21">
        <v>7.0000000000000007E-2</v>
      </c>
      <c r="BW158" s="21">
        <v>0</v>
      </c>
      <c r="BX158" s="21">
        <v>0</v>
      </c>
      <c r="BY158" s="21">
        <v>0</v>
      </c>
      <c r="BZ158" s="21">
        <v>0</v>
      </c>
      <c r="CA158" s="21">
        <v>0</v>
      </c>
      <c r="CB158" s="21">
        <v>65.67</v>
      </c>
      <c r="CD158" s="21">
        <v>26.74</v>
      </c>
      <c r="CF158" s="21">
        <v>0</v>
      </c>
      <c r="CG158" s="21">
        <v>0</v>
      </c>
      <c r="CH158" s="21">
        <v>0</v>
      </c>
      <c r="CI158" s="21">
        <v>0</v>
      </c>
      <c r="CJ158" s="21">
        <v>0</v>
      </c>
      <c r="CK158" s="21">
        <v>0</v>
      </c>
      <c r="CL158" s="21">
        <v>0</v>
      </c>
      <c r="CM158" s="21">
        <v>0</v>
      </c>
      <c r="CN158" s="21">
        <v>0</v>
      </c>
      <c r="CO158" s="21">
        <v>0</v>
      </c>
      <c r="CP158" s="21">
        <v>0.82</v>
      </c>
    </row>
    <row r="159" spans="1:94" s="21" customFormat="1" x14ac:dyDescent="0.25">
      <c r="A159" s="21" t="str">
        <f>"3/4"</f>
        <v>3/4</v>
      </c>
      <c r="B159" s="22" t="s">
        <v>143</v>
      </c>
      <c r="C159" s="21" t="str">
        <f>"180"</f>
        <v>180</v>
      </c>
      <c r="D159" s="21">
        <v>6.52</v>
      </c>
      <c r="E159" s="21">
        <v>0.04</v>
      </c>
      <c r="F159" s="21">
        <v>4.62</v>
      </c>
      <c r="G159" s="21">
        <v>1.43</v>
      </c>
      <c r="H159" s="21">
        <v>28.61</v>
      </c>
      <c r="I159" s="23">
        <v>170.67961259999998</v>
      </c>
      <c r="J159" s="21">
        <v>2.38</v>
      </c>
      <c r="K159" s="21">
        <v>0.1</v>
      </c>
      <c r="L159" s="21">
        <v>0</v>
      </c>
      <c r="M159" s="21">
        <v>0</v>
      </c>
      <c r="N159" s="21">
        <v>0.66</v>
      </c>
      <c r="O159" s="21">
        <v>23.21</v>
      </c>
      <c r="P159" s="21">
        <v>4.7300000000000004</v>
      </c>
      <c r="Q159" s="21">
        <v>0</v>
      </c>
      <c r="R159" s="21">
        <v>0</v>
      </c>
      <c r="S159" s="21">
        <v>0</v>
      </c>
      <c r="T159" s="21">
        <v>1.26</v>
      </c>
      <c r="U159" s="21">
        <v>174.43</v>
      </c>
      <c r="V159" s="21">
        <v>167.28</v>
      </c>
      <c r="W159" s="21">
        <v>11.21</v>
      </c>
      <c r="X159" s="21">
        <v>83.88</v>
      </c>
      <c r="Y159" s="21">
        <v>123.79</v>
      </c>
      <c r="Z159" s="21">
        <v>2.89</v>
      </c>
      <c r="AA159" s="21">
        <v>18</v>
      </c>
      <c r="AB159" s="21">
        <v>16.12</v>
      </c>
      <c r="AC159" s="21">
        <v>21.13</v>
      </c>
      <c r="AD159" s="21">
        <v>0.4</v>
      </c>
      <c r="AE159" s="21">
        <v>0.16</v>
      </c>
      <c r="AF159" s="21">
        <v>0.08</v>
      </c>
      <c r="AG159" s="21">
        <v>1.58</v>
      </c>
      <c r="AH159" s="21">
        <v>3.18</v>
      </c>
      <c r="AI159" s="21">
        <v>0</v>
      </c>
      <c r="AJ159" s="21">
        <v>0</v>
      </c>
      <c r="AK159" s="21">
        <v>1.85</v>
      </c>
      <c r="AL159" s="21">
        <v>1.81</v>
      </c>
      <c r="AM159" s="21">
        <v>325.33</v>
      </c>
      <c r="AN159" s="21">
        <v>231.04</v>
      </c>
      <c r="AO159" s="21">
        <v>139.05000000000001</v>
      </c>
      <c r="AP159" s="21">
        <v>174.94</v>
      </c>
      <c r="AQ159" s="21">
        <v>79.69</v>
      </c>
      <c r="AR159" s="21">
        <v>257.7</v>
      </c>
      <c r="AS159" s="21">
        <v>252.25</v>
      </c>
      <c r="AT159" s="21">
        <v>485.19</v>
      </c>
      <c r="AU159" s="21">
        <v>478.78</v>
      </c>
      <c r="AV159" s="21">
        <v>131.19999999999999</v>
      </c>
      <c r="AW159" s="21">
        <v>312.23</v>
      </c>
      <c r="AX159" s="21">
        <v>982.99</v>
      </c>
      <c r="AY159" s="21">
        <v>0</v>
      </c>
      <c r="AZ159" s="21">
        <v>218.21</v>
      </c>
      <c r="BA159" s="21">
        <v>264.27999999999997</v>
      </c>
      <c r="BB159" s="21">
        <v>187.69</v>
      </c>
      <c r="BC159" s="21">
        <v>143.06</v>
      </c>
      <c r="BD159" s="21">
        <v>0.12</v>
      </c>
      <c r="BE159" s="21">
        <v>0.05</v>
      </c>
      <c r="BF159" s="21">
        <v>0.03</v>
      </c>
      <c r="BG159" s="21">
        <v>7.0000000000000007E-2</v>
      </c>
      <c r="BH159" s="21">
        <v>0.08</v>
      </c>
      <c r="BI159" s="21">
        <v>0.35</v>
      </c>
      <c r="BJ159" s="21">
        <v>0</v>
      </c>
      <c r="BK159" s="21">
        <v>1.2</v>
      </c>
      <c r="BL159" s="21">
        <v>0</v>
      </c>
      <c r="BM159" s="21">
        <v>0.32</v>
      </c>
      <c r="BN159" s="21">
        <v>0</v>
      </c>
      <c r="BO159" s="21">
        <v>0</v>
      </c>
      <c r="BP159" s="21">
        <v>0</v>
      </c>
      <c r="BQ159" s="21">
        <v>7.0000000000000007E-2</v>
      </c>
      <c r="BR159" s="21">
        <v>0.11</v>
      </c>
      <c r="BS159" s="21">
        <v>1.26</v>
      </c>
      <c r="BT159" s="21">
        <v>0.01</v>
      </c>
      <c r="BU159" s="21">
        <v>0</v>
      </c>
      <c r="BV159" s="21">
        <v>0.49</v>
      </c>
      <c r="BW159" s="21">
        <v>0.05</v>
      </c>
      <c r="BX159" s="21">
        <v>0</v>
      </c>
      <c r="BY159" s="21">
        <v>0</v>
      </c>
      <c r="BZ159" s="21">
        <v>0</v>
      </c>
      <c r="CA159" s="21">
        <v>0</v>
      </c>
      <c r="CB159" s="21">
        <v>151.30000000000001</v>
      </c>
      <c r="CD159" s="21">
        <v>20.69</v>
      </c>
      <c r="CF159" s="21">
        <v>0</v>
      </c>
      <c r="CG159" s="21">
        <v>0</v>
      </c>
      <c r="CH159" s="21">
        <v>0</v>
      </c>
      <c r="CI159" s="21">
        <v>0</v>
      </c>
      <c r="CJ159" s="21">
        <v>0</v>
      </c>
      <c r="CK159" s="21">
        <v>0</v>
      </c>
      <c r="CL159" s="21">
        <v>0</v>
      </c>
      <c r="CM159" s="21">
        <v>0</v>
      </c>
      <c r="CN159" s="21">
        <v>0</v>
      </c>
      <c r="CO159" s="21">
        <v>0</v>
      </c>
      <c r="CP159" s="21">
        <v>0.45</v>
      </c>
    </row>
    <row r="160" spans="1:94" s="21" customFormat="1" x14ac:dyDescent="0.25">
      <c r="A160" s="21" t="str">
        <f>"6/10"</f>
        <v>6/10</v>
      </c>
      <c r="B160" s="22" t="s">
        <v>95</v>
      </c>
      <c r="C160" s="21" t="str">
        <f>"200"</f>
        <v>200</v>
      </c>
      <c r="D160" s="21">
        <v>1.02</v>
      </c>
      <c r="E160" s="21">
        <v>0</v>
      </c>
      <c r="F160" s="21">
        <v>0.06</v>
      </c>
      <c r="G160" s="21">
        <v>0.06</v>
      </c>
      <c r="H160" s="21">
        <v>33.299999999999997</v>
      </c>
      <c r="I160" s="23">
        <v>87.598919999999993</v>
      </c>
      <c r="J160" s="21">
        <v>0.02</v>
      </c>
      <c r="K160" s="21">
        <v>0</v>
      </c>
      <c r="L160" s="21">
        <v>0</v>
      </c>
      <c r="M160" s="21">
        <v>0</v>
      </c>
      <c r="N160" s="21">
        <v>19.190000000000001</v>
      </c>
      <c r="O160" s="21">
        <v>0.56999999999999995</v>
      </c>
      <c r="P160" s="21">
        <v>3.42</v>
      </c>
      <c r="Q160" s="21">
        <v>0</v>
      </c>
      <c r="R160" s="21">
        <v>0</v>
      </c>
      <c r="S160" s="21">
        <v>0.3</v>
      </c>
      <c r="T160" s="21">
        <v>0.81</v>
      </c>
      <c r="U160" s="21">
        <v>3.47</v>
      </c>
      <c r="V160" s="21">
        <v>340.26</v>
      </c>
      <c r="W160" s="21">
        <v>31.33</v>
      </c>
      <c r="X160" s="21">
        <v>19.95</v>
      </c>
      <c r="Y160" s="21">
        <v>27.16</v>
      </c>
      <c r="Z160" s="21">
        <v>0.65</v>
      </c>
      <c r="AA160" s="21">
        <v>0</v>
      </c>
      <c r="AB160" s="21">
        <v>630</v>
      </c>
      <c r="AC160" s="21">
        <v>116.6</v>
      </c>
      <c r="AD160" s="21">
        <v>1.1000000000000001</v>
      </c>
      <c r="AE160" s="21">
        <v>0.02</v>
      </c>
      <c r="AF160" s="21">
        <v>0.04</v>
      </c>
      <c r="AG160" s="21">
        <v>0.51</v>
      </c>
      <c r="AH160" s="21">
        <v>0.78</v>
      </c>
      <c r="AI160" s="21">
        <v>0.32</v>
      </c>
      <c r="AJ160" s="21">
        <v>0</v>
      </c>
      <c r="AK160" s="21">
        <v>0</v>
      </c>
      <c r="AL160" s="21">
        <v>0</v>
      </c>
      <c r="AM160" s="21">
        <v>0.01</v>
      </c>
      <c r="AN160" s="21">
        <v>0.02</v>
      </c>
      <c r="AO160" s="21">
        <v>0</v>
      </c>
      <c r="AP160" s="21">
        <v>0.01</v>
      </c>
      <c r="AQ160" s="21">
        <v>0</v>
      </c>
      <c r="AR160" s="21">
        <v>0.01</v>
      </c>
      <c r="AS160" s="21">
        <v>0.01</v>
      </c>
      <c r="AT160" s="21">
        <v>0.01</v>
      </c>
      <c r="AU160" s="21">
        <v>0.06</v>
      </c>
      <c r="AV160" s="21">
        <v>0</v>
      </c>
      <c r="AW160" s="21">
        <v>0.01</v>
      </c>
      <c r="AX160" s="21">
        <v>0.03</v>
      </c>
      <c r="AY160" s="21">
        <v>0</v>
      </c>
      <c r="AZ160" s="21">
        <v>0.02</v>
      </c>
      <c r="BA160" s="21">
        <v>0.01</v>
      </c>
      <c r="BB160" s="21">
        <v>0.01</v>
      </c>
      <c r="BC160" s="21">
        <v>0</v>
      </c>
      <c r="BD160" s="21">
        <v>0</v>
      </c>
      <c r="BE160" s="21">
        <v>0</v>
      </c>
      <c r="BF160" s="21">
        <v>0</v>
      </c>
      <c r="BG160" s="21">
        <v>0</v>
      </c>
      <c r="BH160" s="21">
        <v>0</v>
      </c>
      <c r="BI160" s="21">
        <v>0</v>
      </c>
      <c r="BJ160" s="21">
        <v>0</v>
      </c>
      <c r="BK160" s="21">
        <v>0</v>
      </c>
      <c r="BL160" s="21">
        <v>0</v>
      </c>
      <c r="BM160" s="21">
        <v>0</v>
      </c>
      <c r="BN160" s="21">
        <v>0</v>
      </c>
      <c r="BO160" s="21">
        <v>0</v>
      </c>
      <c r="BP160" s="21">
        <v>0</v>
      </c>
      <c r="BQ160" s="21">
        <v>0</v>
      </c>
      <c r="BR160" s="21">
        <v>0</v>
      </c>
      <c r="BS160" s="21">
        <v>0.01</v>
      </c>
      <c r="BT160" s="21">
        <v>0</v>
      </c>
      <c r="BU160" s="21">
        <v>0</v>
      </c>
      <c r="BV160" s="21">
        <v>0.01</v>
      </c>
      <c r="BW160" s="21">
        <v>0</v>
      </c>
      <c r="BX160" s="21">
        <v>0</v>
      </c>
      <c r="BY160" s="21">
        <v>0</v>
      </c>
      <c r="BZ160" s="21">
        <v>0</v>
      </c>
      <c r="CA160" s="21">
        <v>0</v>
      </c>
      <c r="CB160" s="21">
        <v>214.01</v>
      </c>
      <c r="CD160" s="21">
        <v>105</v>
      </c>
      <c r="CF160" s="21">
        <v>0</v>
      </c>
      <c r="CG160" s="21">
        <v>0</v>
      </c>
      <c r="CH160" s="21">
        <v>0</v>
      </c>
      <c r="CI160" s="21">
        <v>0</v>
      </c>
      <c r="CJ160" s="21">
        <v>0</v>
      </c>
      <c r="CK160" s="21">
        <v>0</v>
      </c>
      <c r="CL160" s="21">
        <v>0</v>
      </c>
      <c r="CM160" s="21">
        <v>0</v>
      </c>
      <c r="CN160" s="21">
        <v>0</v>
      </c>
      <c r="CO160" s="21">
        <v>10</v>
      </c>
      <c r="CP160" s="21">
        <v>0</v>
      </c>
    </row>
    <row r="161" spans="1:94" s="21" customFormat="1" x14ac:dyDescent="0.25">
      <c r="A161" s="21" t="str">
        <f>"-"</f>
        <v>-</v>
      </c>
      <c r="B161" s="22" t="s">
        <v>96</v>
      </c>
      <c r="C161" s="21" t="str">
        <f>"50"</f>
        <v>50</v>
      </c>
      <c r="D161" s="21">
        <v>3.3</v>
      </c>
      <c r="E161" s="21">
        <v>0</v>
      </c>
      <c r="F161" s="21">
        <v>0.6</v>
      </c>
      <c r="G161" s="21">
        <v>0.6</v>
      </c>
      <c r="H161" s="21">
        <v>20.85</v>
      </c>
      <c r="I161" s="23">
        <v>96.69</v>
      </c>
      <c r="J161" s="21">
        <v>0.1</v>
      </c>
      <c r="K161" s="21">
        <v>0</v>
      </c>
      <c r="L161" s="21">
        <v>0</v>
      </c>
      <c r="M161" s="21">
        <v>0</v>
      </c>
      <c r="N161" s="21">
        <v>0.6</v>
      </c>
      <c r="O161" s="21">
        <v>16.100000000000001</v>
      </c>
      <c r="P161" s="21">
        <v>4.1500000000000004</v>
      </c>
      <c r="Q161" s="21">
        <v>0</v>
      </c>
      <c r="R161" s="21">
        <v>0</v>
      </c>
      <c r="S161" s="21">
        <v>0.5</v>
      </c>
      <c r="T161" s="21">
        <v>1.25</v>
      </c>
      <c r="U161" s="21">
        <v>305</v>
      </c>
      <c r="V161" s="21">
        <v>122.5</v>
      </c>
      <c r="W161" s="21">
        <v>17.5</v>
      </c>
      <c r="X161" s="21">
        <v>23.5</v>
      </c>
      <c r="Y161" s="21">
        <v>79</v>
      </c>
      <c r="Z161" s="21">
        <v>1.95</v>
      </c>
      <c r="AA161" s="21">
        <v>0</v>
      </c>
      <c r="AB161" s="21">
        <v>2.5</v>
      </c>
      <c r="AC161" s="21">
        <v>0.5</v>
      </c>
      <c r="AD161" s="21">
        <v>0.7</v>
      </c>
      <c r="AE161" s="21">
        <v>0.09</v>
      </c>
      <c r="AF161" s="21">
        <v>0.04</v>
      </c>
      <c r="AG161" s="21">
        <v>0.35</v>
      </c>
      <c r="AH161" s="21">
        <v>1</v>
      </c>
      <c r="AI161" s="21">
        <v>0</v>
      </c>
      <c r="AJ161" s="21">
        <v>0</v>
      </c>
      <c r="AK161" s="21">
        <v>0</v>
      </c>
      <c r="AL161" s="21">
        <v>0</v>
      </c>
      <c r="AM161" s="21">
        <v>213.5</v>
      </c>
      <c r="AN161" s="21">
        <v>111.5</v>
      </c>
      <c r="AO161" s="21">
        <v>46.5</v>
      </c>
      <c r="AP161" s="21">
        <v>99</v>
      </c>
      <c r="AQ161" s="21">
        <v>40</v>
      </c>
      <c r="AR161" s="21">
        <v>185.5</v>
      </c>
      <c r="AS161" s="21">
        <v>148.5</v>
      </c>
      <c r="AT161" s="21">
        <v>145.5</v>
      </c>
      <c r="AU161" s="21">
        <v>232</v>
      </c>
      <c r="AV161" s="21">
        <v>62</v>
      </c>
      <c r="AW161" s="21">
        <v>155</v>
      </c>
      <c r="AX161" s="21">
        <v>764.5</v>
      </c>
      <c r="AY161" s="21">
        <v>0</v>
      </c>
      <c r="AZ161" s="21">
        <v>263</v>
      </c>
      <c r="BA161" s="21">
        <v>145.5</v>
      </c>
      <c r="BB161" s="21">
        <v>90</v>
      </c>
      <c r="BC161" s="21">
        <v>65</v>
      </c>
      <c r="BD161" s="21">
        <v>0</v>
      </c>
      <c r="BE161" s="21">
        <v>0</v>
      </c>
      <c r="BF161" s="21">
        <v>0</v>
      </c>
      <c r="BG161" s="21">
        <v>0</v>
      </c>
      <c r="BH161" s="21">
        <v>0</v>
      </c>
      <c r="BI161" s="21">
        <v>0</v>
      </c>
      <c r="BJ161" s="21">
        <v>0</v>
      </c>
      <c r="BK161" s="21">
        <v>7.0000000000000007E-2</v>
      </c>
      <c r="BL161" s="21">
        <v>0</v>
      </c>
      <c r="BM161" s="21">
        <v>0.01</v>
      </c>
      <c r="BN161" s="21">
        <v>0.01</v>
      </c>
      <c r="BO161" s="21">
        <v>0</v>
      </c>
      <c r="BP161" s="21">
        <v>0</v>
      </c>
      <c r="BQ161" s="21">
        <v>0</v>
      </c>
      <c r="BR161" s="21">
        <v>0.01</v>
      </c>
      <c r="BS161" s="21">
        <v>0.06</v>
      </c>
      <c r="BT161" s="21">
        <v>0</v>
      </c>
      <c r="BU161" s="21">
        <v>0</v>
      </c>
      <c r="BV161" s="21">
        <v>0.24</v>
      </c>
      <c r="BW161" s="21">
        <v>0.04</v>
      </c>
      <c r="BX161" s="21">
        <v>0</v>
      </c>
      <c r="BY161" s="21">
        <v>0</v>
      </c>
      <c r="BZ161" s="21">
        <v>0</v>
      </c>
      <c r="CA161" s="21">
        <v>0</v>
      </c>
      <c r="CB161" s="21">
        <v>23.5</v>
      </c>
      <c r="CD161" s="21">
        <v>0.42</v>
      </c>
      <c r="CF161" s="21">
        <v>0</v>
      </c>
      <c r="CG161" s="21">
        <v>0</v>
      </c>
      <c r="CH161" s="21">
        <v>0</v>
      </c>
      <c r="CI161" s="21">
        <v>0</v>
      </c>
      <c r="CJ161" s="21">
        <v>0</v>
      </c>
      <c r="CK161" s="21">
        <v>0</v>
      </c>
      <c r="CL161" s="21">
        <v>0</v>
      </c>
      <c r="CM161" s="21">
        <v>0</v>
      </c>
      <c r="CN161" s="21">
        <v>0</v>
      </c>
      <c r="CO161" s="21">
        <v>0</v>
      </c>
      <c r="CP161" s="21">
        <v>0</v>
      </c>
    </row>
    <row r="162" spans="1:94" s="31" customFormat="1" x14ac:dyDescent="0.25">
      <c r="A162" s="31" t="str">
        <f>"-"</f>
        <v>-</v>
      </c>
      <c r="B162" s="32" t="s">
        <v>97</v>
      </c>
      <c r="C162" s="31" t="str">
        <f>"60"</f>
        <v>60</v>
      </c>
      <c r="D162" s="31">
        <v>3.97</v>
      </c>
      <c r="E162" s="31">
        <v>0</v>
      </c>
      <c r="F162" s="31">
        <v>0.39</v>
      </c>
      <c r="G162" s="31">
        <v>0.39</v>
      </c>
      <c r="H162" s="31">
        <v>28.14</v>
      </c>
      <c r="I162" s="33">
        <v>134.34059999999999</v>
      </c>
      <c r="J162" s="31">
        <v>0</v>
      </c>
      <c r="K162" s="31">
        <v>0</v>
      </c>
      <c r="L162" s="31">
        <v>0</v>
      </c>
      <c r="M162" s="31">
        <v>0</v>
      </c>
      <c r="N162" s="31">
        <v>0.66</v>
      </c>
      <c r="O162" s="31">
        <v>27.36</v>
      </c>
      <c r="P162" s="31">
        <v>0.12</v>
      </c>
      <c r="Q162" s="31">
        <v>0</v>
      </c>
      <c r="R162" s="31">
        <v>0</v>
      </c>
      <c r="S162" s="31">
        <v>0</v>
      </c>
      <c r="T162" s="31">
        <v>1.08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v>0</v>
      </c>
      <c r="AF162" s="31">
        <v>0</v>
      </c>
      <c r="AG162" s="31">
        <v>0</v>
      </c>
      <c r="AH162" s="31">
        <v>0</v>
      </c>
      <c r="AI162" s="31">
        <v>0</v>
      </c>
      <c r="AJ162" s="31">
        <v>0</v>
      </c>
      <c r="AK162" s="31">
        <v>0</v>
      </c>
      <c r="AL162" s="31">
        <v>0</v>
      </c>
      <c r="AM162" s="31">
        <v>305.37</v>
      </c>
      <c r="AN162" s="31">
        <v>101.27</v>
      </c>
      <c r="AO162" s="31">
        <v>60.03</v>
      </c>
      <c r="AP162" s="31">
        <v>120.06</v>
      </c>
      <c r="AQ162" s="31">
        <v>45.41</v>
      </c>
      <c r="AR162" s="31">
        <v>217.15</v>
      </c>
      <c r="AS162" s="31">
        <v>134.68</v>
      </c>
      <c r="AT162" s="31">
        <v>187.92</v>
      </c>
      <c r="AU162" s="31">
        <v>155.03</v>
      </c>
      <c r="AV162" s="31">
        <v>81.430000000000007</v>
      </c>
      <c r="AW162" s="31">
        <v>144.07</v>
      </c>
      <c r="AX162" s="31">
        <v>1204.78</v>
      </c>
      <c r="AY162" s="31">
        <v>0</v>
      </c>
      <c r="AZ162" s="31">
        <v>392.54</v>
      </c>
      <c r="BA162" s="31">
        <v>170.69</v>
      </c>
      <c r="BB162" s="31">
        <v>113.27</v>
      </c>
      <c r="BC162" s="31">
        <v>89.78</v>
      </c>
      <c r="BD162" s="31">
        <v>0</v>
      </c>
      <c r="BE162" s="31">
        <v>0</v>
      </c>
      <c r="BF162" s="31">
        <v>0</v>
      </c>
      <c r="BG162" s="31">
        <v>0</v>
      </c>
      <c r="BH162" s="31">
        <v>0</v>
      </c>
      <c r="BI162" s="31">
        <v>0</v>
      </c>
      <c r="BJ162" s="31">
        <v>0</v>
      </c>
      <c r="BK162" s="31">
        <v>0.05</v>
      </c>
      <c r="BL162" s="31">
        <v>0</v>
      </c>
      <c r="BM162" s="31">
        <v>0</v>
      </c>
      <c r="BN162" s="31">
        <v>0</v>
      </c>
      <c r="BO162" s="31">
        <v>0</v>
      </c>
      <c r="BP162" s="31">
        <v>0</v>
      </c>
      <c r="BQ162" s="31">
        <v>0</v>
      </c>
      <c r="BR162" s="31">
        <v>0</v>
      </c>
      <c r="BS162" s="31">
        <v>0.04</v>
      </c>
      <c r="BT162" s="31">
        <v>0</v>
      </c>
      <c r="BU162" s="31">
        <v>0</v>
      </c>
      <c r="BV162" s="31">
        <v>0.17</v>
      </c>
      <c r="BW162" s="31">
        <v>0.01</v>
      </c>
      <c r="BX162" s="31">
        <v>0</v>
      </c>
      <c r="BY162" s="31">
        <v>0</v>
      </c>
      <c r="BZ162" s="31">
        <v>0</v>
      </c>
      <c r="CA162" s="31">
        <v>0</v>
      </c>
      <c r="CB162" s="31">
        <v>23.46</v>
      </c>
      <c r="CD162" s="31">
        <v>0</v>
      </c>
      <c r="CF162" s="31">
        <v>0</v>
      </c>
      <c r="CG162" s="31">
        <v>0</v>
      </c>
      <c r="CH162" s="31">
        <v>0</v>
      </c>
      <c r="CI162" s="31">
        <v>0</v>
      </c>
      <c r="CJ162" s="31">
        <v>0</v>
      </c>
      <c r="CK162" s="31">
        <v>0</v>
      </c>
      <c r="CL162" s="31">
        <v>0</v>
      </c>
      <c r="CM162" s="31">
        <v>0</v>
      </c>
      <c r="CN162" s="31">
        <v>0</v>
      </c>
      <c r="CO162" s="31">
        <v>0</v>
      </c>
      <c r="CP162" s="31">
        <v>0</v>
      </c>
    </row>
    <row r="163" spans="1:94" s="34" customFormat="1" x14ac:dyDescent="0.25">
      <c r="B163" s="35" t="s">
        <v>98</v>
      </c>
      <c r="C163" s="34">
        <f>C162+C161+C160+C159+C158+C157</f>
        <v>840</v>
      </c>
      <c r="D163" s="29">
        <f>SUM(D157:D162)</f>
        <v>29.38</v>
      </c>
      <c r="E163" s="29">
        <f t="shared" ref="E163" si="840">SUM(E157:E162)</f>
        <v>7.1999999999999993</v>
      </c>
      <c r="F163" s="29">
        <f t="shared" ref="F163" si="841">SUM(F157:F162)</f>
        <v>28.030000000000005</v>
      </c>
      <c r="G163" s="29">
        <f t="shared" ref="G163" si="842">SUM(G157:G162)</f>
        <v>3.0700000000000003</v>
      </c>
      <c r="H163" s="29">
        <f t="shared" ref="H163" si="843">SUM(H157:H162)</f>
        <v>137.94</v>
      </c>
      <c r="I163" s="29">
        <f t="shared" ref="I163" si="844">SUM(I157:I162)</f>
        <v>863.46956434999993</v>
      </c>
      <c r="J163" s="29">
        <f t="shared" ref="J163" si="845">SUM(J157:J162)</f>
        <v>13.17</v>
      </c>
      <c r="K163" s="29">
        <f t="shared" ref="K163" si="846">SUM(K157:K162)</f>
        <v>0.31</v>
      </c>
      <c r="L163" s="29">
        <f t="shared" ref="L163" si="847">SUM(L157:L162)</f>
        <v>0</v>
      </c>
      <c r="M163" s="29">
        <f t="shared" ref="M163" si="848">SUM(M157:M162)</f>
        <v>0</v>
      </c>
      <c r="N163" s="29">
        <f t="shared" ref="N163" si="849">SUM(N157:N162)</f>
        <v>26.300000000000004</v>
      </c>
      <c r="O163" s="29">
        <f t="shared" ref="O163" si="850">SUM(O157:O162)</f>
        <v>86.59</v>
      </c>
      <c r="P163" s="29">
        <f t="shared" ref="P163" si="851">SUM(P157:P162)</f>
        <v>14.93</v>
      </c>
      <c r="Q163" s="29">
        <f t="shared" ref="Q163" si="852">SUM(Q157:Q162)</f>
        <v>0</v>
      </c>
      <c r="R163" s="29">
        <f t="shared" ref="R163" si="853">SUM(R157:R162)</f>
        <v>0</v>
      </c>
      <c r="S163" s="29">
        <f t="shared" ref="S163" si="854">SUM(S157:S162)</f>
        <v>0.98</v>
      </c>
      <c r="T163" s="29">
        <f t="shared" ref="T163" si="855">SUM(T157:T162)</f>
        <v>7.1099999999999994</v>
      </c>
      <c r="U163" s="29">
        <f t="shared" ref="U163" si="856">SUM(U157:U162)</f>
        <v>830.49</v>
      </c>
      <c r="V163" s="29">
        <f t="shared" ref="V163" si="857">SUM(V157:V162)</f>
        <v>849.23</v>
      </c>
      <c r="W163" s="29">
        <f t="shared" ref="W163" si="858">SUM(W157:W162)</f>
        <v>102.87</v>
      </c>
      <c r="X163" s="29">
        <f t="shared" ref="X163" si="859">SUM(X157:X162)</f>
        <v>158.1</v>
      </c>
      <c r="Y163" s="29">
        <f t="shared" ref="Y163" si="860">SUM(Y157:Y162)</f>
        <v>369.84000000000003</v>
      </c>
      <c r="Z163" s="29">
        <f t="shared" ref="Z163" si="861">SUM(Z157:Z162)</f>
        <v>7.1000000000000005</v>
      </c>
      <c r="AA163" s="29">
        <f t="shared" ref="AA163" si="862">SUM(AA157:AA162)</f>
        <v>55.28</v>
      </c>
      <c r="AB163" s="29">
        <f t="shared" ref="AB163" si="863">SUM(AB157:AB162)</f>
        <v>2212.4300000000003</v>
      </c>
      <c r="AC163" s="29">
        <f t="shared" ref="AC163" si="864">SUM(AC157:AC162)</f>
        <v>509.65</v>
      </c>
      <c r="AD163" s="29">
        <f t="shared" ref="AD163" si="865">SUM(AD157:AD162)</f>
        <v>2.88</v>
      </c>
      <c r="AE163" s="29">
        <f t="shared" ref="AE163" si="866">SUM(AE157:AE162)</f>
        <v>0.56000000000000005</v>
      </c>
      <c r="AF163" s="29">
        <f t="shared" ref="AF163" si="867">SUM(AF157:AF162)</f>
        <v>0.28999999999999998</v>
      </c>
      <c r="AG163" s="29">
        <f t="shared" ref="AG163" si="868">SUM(AG157:AG162)</f>
        <v>4.21</v>
      </c>
      <c r="AH163" s="29">
        <f t="shared" ref="AH163" si="869">SUM(AH157:AH162)</f>
        <v>9.0299999999999994</v>
      </c>
      <c r="AI163" s="29">
        <f t="shared" ref="AI163" si="870">SUM(AI157:AI162)</f>
        <v>3.57</v>
      </c>
      <c r="AJ163" s="34">
        <v>0</v>
      </c>
      <c r="AK163" s="34">
        <v>455.9</v>
      </c>
      <c r="AL163" s="34">
        <v>391.21</v>
      </c>
      <c r="AM163" s="34">
        <v>1502.58</v>
      </c>
      <c r="AN163" s="34">
        <v>1134.01</v>
      </c>
      <c r="AO163" s="34">
        <v>447.92</v>
      </c>
      <c r="AP163" s="34">
        <v>784.55</v>
      </c>
      <c r="AQ163" s="34">
        <v>280.87</v>
      </c>
      <c r="AR163" s="34">
        <v>1036.98</v>
      </c>
      <c r="AS163" s="34">
        <v>995.17</v>
      </c>
      <c r="AT163" s="34">
        <v>1343.13</v>
      </c>
      <c r="AU163" s="34">
        <v>1693.13</v>
      </c>
      <c r="AV163" s="34">
        <v>585.47</v>
      </c>
      <c r="AW163" s="34">
        <v>1007.36</v>
      </c>
      <c r="AX163" s="34">
        <v>4421.54</v>
      </c>
      <c r="AY163" s="34">
        <v>79.8</v>
      </c>
      <c r="AZ163" s="34">
        <v>1276.98</v>
      </c>
      <c r="BA163" s="34">
        <v>953.89</v>
      </c>
      <c r="BB163" s="34">
        <v>725.51</v>
      </c>
      <c r="BC163" s="34">
        <v>418.25</v>
      </c>
      <c r="BD163" s="34">
        <v>0.37</v>
      </c>
      <c r="BE163" s="34">
        <v>0.14000000000000001</v>
      </c>
      <c r="BF163" s="34">
        <v>0.08</v>
      </c>
      <c r="BG163" s="34">
        <v>0.2</v>
      </c>
      <c r="BH163" s="34">
        <v>0.24</v>
      </c>
      <c r="BI163" s="34">
        <v>1</v>
      </c>
      <c r="BJ163" s="34">
        <v>0</v>
      </c>
      <c r="BK163" s="34">
        <v>3.58</v>
      </c>
      <c r="BL163" s="34">
        <v>0</v>
      </c>
      <c r="BM163" s="34">
        <v>1.1499999999999999</v>
      </c>
      <c r="BN163" s="34">
        <v>0.03</v>
      </c>
      <c r="BO163" s="34">
        <v>0.04</v>
      </c>
      <c r="BP163" s="34">
        <v>0</v>
      </c>
      <c r="BQ163" s="34">
        <v>0.17</v>
      </c>
      <c r="BR163" s="34">
        <v>0.33</v>
      </c>
      <c r="BS163" s="34">
        <v>4.4000000000000004</v>
      </c>
      <c r="BT163" s="34">
        <v>0.01</v>
      </c>
      <c r="BU163" s="34">
        <v>0</v>
      </c>
      <c r="BV163" s="34">
        <v>4.49</v>
      </c>
      <c r="BW163" s="34">
        <v>0.1</v>
      </c>
      <c r="BX163" s="34">
        <v>0</v>
      </c>
      <c r="BY163" s="34">
        <v>0</v>
      </c>
      <c r="BZ163" s="34">
        <v>0</v>
      </c>
      <c r="CA163" s="34">
        <v>0</v>
      </c>
      <c r="CB163" s="34">
        <v>842.39</v>
      </c>
      <c r="CC163" s="34">
        <f>$I$163/$I$164*100</f>
        <v>100</v>
      </c>
      <c r="CD163" s="34">
        <v>740.06</v>
      </c>
      <c r="CF163" s="34">
        <v>0</v>
      </c>
      <c r="CG163" s="34">
        <v>0</v>
      </c>
      <c r="CH163" s="34">
        <v>0</v>
      </c>
      <c r="CI163" s="34">
        <v>0</v>
      </c>
      <c r="CJ163" s="34">
        <v>0</v>
      </c>
      <c r="CK163" s="34">
        <v>0</v>
      </c>
      <c r="CL163" s="34">
        <v>0</v>
      </c>
      <c r="CM163" s="34">
        <v>0</v>
      </c>
      <c r="CN163" s="34">
        <v>0</v>
      </c>
      <c r="CO163" s="34">
        <v>13</v>
      </c>
      <c r="CP163" s="34">
        <v>1.77</v>
      </c>
    </row>
    <row r="164" spans="1:94" s="34" customFormat="1" x14ac:dyDescent="0.25">
      <c r="B164" s="35" t="s">
        <v>89</v>
      </c>
      <c r="D164" s="29">
        <f>D163</f>
        <v>29.38</v>
      </c>
      <c r="E164" s="29">
        <f t="shared" ref="E164" si="871">E163</f>
        <v>7.1999999999999993</v>
      </c>
      <c r="F164" s="29">
        <f t="shared" ref="F164" si="872">F163</f>
        <v>28.030000000000005</v>
      </c>
      <c r="G164" s="29">
        <f t="shared" ref="G164" si="873">G163</f>
        <v>3.0700000000000003</v>
      </c>
      <c r="H164" s="29">
        <f t="shared" ref="H164" si="874">H163</f>
        <v>137.94</v>
      </c>
      <c r="I164" s="29">
        <f t="shared" ref="I164" si="875">I163</f>
        <v>863.46956434999993</v>
      </c>
      <c r="J164" s="29">
        <f t="shared" ref="J164" si="876">J163</f>
        <v>13.17</v>
      </c>
      <c r="K164" s="29">
        <f t="shared" ref="K164" si="877">K163</f>
        <v>0.31</v>
      </c>
      <c r="L164" s="29">
        <f t="shared" ref="L164" si="878">L163</f>
        <v>0</v>
      </c>
      <c r="M164" s="29">
        <f t="shared" ref="M164" si="879">M163</f>
        <v>0</v>
      </c>
      <c r="N164" s="29">
        <f t="shared" ref="N164" si="880">N163</f>
        <v>26.300000000000004</v>
      </c>
      <c r="O164" s="29">
        <f t="shared" ref="O164" si="881">O163</f>
        <v>86.59</v>
      </c>
      <c r="P164" s="29">
        <f t="shared" ref="P164" si="882">P163</f>
        <v>14.93</v>
      </c>
      <c r="Q164" s="29">
        <f t="shared" ref="Q164" si="883">Q163</f>
        <v>0</v>
      </c>
      <c r="R164" s="29">
        <f t="shared" ref="R164" si="884">R163</f>
        <v>0</v>
      </c>
      <c r="S164" s="29">
        <f t="shared" ref="S164" si="885">S163</f>
        <v>0.98</v>
      </c>
      <c r="T164" s="29">
        <f t="shared" ref="T164" si="886">T163</f>
        <v>7.1099999999999994</v>
      </c>
      <c r="U164" s="29">
        <f t="shared" ref="U164" si="887">U163</f>
        <v>830.49</v>
      </c>
      <c r="V164" s="29">
        <f t="shared" ref="V164" si="888">V163</f>
        <v>849.23</v>
      </c>
      <c r="W164" s="29">
        <f t="shared" ref="W164" si="889">W163</f>
        <v>102.87</v>
      </c>
      <c r="X164" s="29">
        <f t="shared" ref="X164" si="890">X163</f>
        <v>158.1</v>
      </c>
      <c r="Y164" s="29">
        <f t="shared" ref="Y164" si="891">Y163</f>
        <v>369.84000000000003</v>
      </c>
      <c r="Z164" s="29">
        <f t="shared" ref="Z164" si="892">Z163</f>
        <v>7.1000000000000005</v>
      </c>
      <c r="AA164" s="29">
        <f t="shared" ref="AA164" si="893">AA163</f>
        <v>55.28</v>
      </c>
      <c r="AB164" s="29">
        <f t="shared" ref="AB164" si="894">AB163</f>
        <v>2212.4300000000003</v>
      </c>
      <c r="AC164" s="29">
        <f t="shared" ref="AC164" si="895">AC163</f>
        <v>509.65</v>
      </c>
      <c r="AD164" s="29">
        <f t="shared" ref="AD164" si="896">AD163</f>
        <v>2.88</v>
      </c>
      <c r="AE164" s="29">
        <f t="shared" ref="AE164" si="897">AE163</f>
        <v>0.56000000000000005</v>
      </c>
      <c r="AF164" s="29">
        <f t="shared" ref="AF164" si="898">AF163</f>
        <v>0.28999999999999998</v>
      </c>
      <c r="AG164" s="29">
        <f t="shared" ref="AG164" si="899">AG163</f>
        <v>4.21</v>
      </c>
      <c r="AH164" s="29">
        <f t="shared" ref="AH164" si="900">AH163</f>
        <v>9.0299999999999994</v>
      </c>
      <c r="AI164" s="29">
        <f t="shared" ref="AI164" si="901">AI163</f>
        <v>3.57</v>
      </c>
      <c r="AJ164" s="34">
        <v>0</v>
      </c>
      <c r="AK164" s="34">
        <v>455.9</v>
      </c>
      <c r="AL164" s="34">
        <v>391.21</v>
      </c>
      <c r="AM164" s="34">
        <v>1502.58</v>
      </c>
      <c r="AN164" s="34">
        <v>1134.01</v>
      </c>
      <c r="AO164" s="34">
        <v>447.92</v>
      </c>
      <c r="AP164" s="34">
        <v>784.55</v>
      </c>
      <c r="AQ164" s="34">
        <v>280.87</v>
      </c>
      <c r="AR164" s="34">
        <v>1036.98</v>
      </c>
      <c r="AS164" s="34">
        <v>995.17</v>
      </c>
      <c r="AT164" s="34">
        <v>1343.13</v>
      </c>
      <c r="AU164" s="34">
        <v>1693.13</v>
      </c>
      <c r="AV164" s="34">
        <v>585.47</v>
      </c>
      <c r="AW164" s="34">
        <v>1007.36</v>
      </c>
      <c r="AX164" s="34">
        <v>4421.54</v>
      </c>
      <c r="AY164" s="34">
        <v>79.8</v>
      </c>
      <c r="AZ164" s="34">
        <v>1276.98</v>
      </c>
      <c r="BA164" s="34">
        <v>953.89</v>
      </c>
      <c r="BB164" s="34">
        <v>725.51</v>
      </c>
      <c r="BC164" s="34">
        <v>418.25</v>
      </c>
      <c r="BD164" s="34">
        <v>0.37</v>
      </c>
      <c r="BE164" s="34">
        <v>0.14000000000000001</v>
      </c>
      <c r="BF164" s="34">
        <v>0.08</v>
      </c>
      <c r="BG164" s="34">
        <v>0.2</v>
      </c>
      <c r="BH164" s="34">
        <v>0.24</v>
      </c>
      <c r="BI164" s="34">
        <v>1</v>
      </c>
      <c r="BJ164" s="34">
        <v>0</v>
      </c>
      <c r="BK164" s="34">
        <v>3.58</v>
      </c>
      <c r="BL164" s="34">
        <v>0</v>
      </c>
      <c r="BM164" s="34">
        <v>1.1499999999999999</v>
      </c>
      <c r="BN164" s="34">
        <v>0.03</v>
      </c>
      <c r="BO164" s="34">
        <v>0.04</v>
      </c>
      <c r="BP164" s="34">
        <v>0</v>
      </c>
      <c r="BQ164" s="34">
        <v>0.17</v>
      </c>
      <c r="BR164" s="34">
        <v>0.33</v>
      </c>
      <c r="BS164" s="34">
        <v>4.4000000000000004</v>
      </c>
      <c r="BT164" s="34">
        <v>0.01</v>
      </c>
      <c r="BU164" s="34">
        <v>0</v>
      </c>
      <c r="BV164" s="34">
        <v>4.49</v>
      </c>
      <c r="BW164" s="34">
        <v>0.1</v>
      </c>
      <c r="BX164" s="34">
        <v>0</v>
      </c>
      <c r="BY164" s="34">
        <v>0</v>
      </c>
      <c r="BZ164" s="34">
        <v>0</v>
      </c>
      <c r="CA164" s="34">
        <v>0</v>
      </c>
      <c r="CB164" s="34">
        <v>842.39</v>
      </c>
      <c r="CD164" s="34">
        <v>740.06</v>
      </c>
      <c r="CF164" s="34">
        <v>0</v>
      </c>
      <c r="CG164" s="34">
        <v>0</v>
      </c>
      <c r="CH164" s="34">
        <v>0</v>
      </c>
      <c r="CI164" s="34">
        <v>0</v>
      </c>
      <c r="CJ164" s="34">
        <v>0</v>
      </c>
      <c r="CK164" s="34">
        <v>0</v>
      </c>
      <c r="CL164" s="34">
        <v>0</v>
      </c>
      <c r="CM164" s="34">
        <v>0</v>
      </c>
      <c r="CN164" s="34">
        <v>0</v>
      </c>
      <c r="CO164" s="34">
        <v>13</v>
      </c>
      <c r="CP164" s="34">
        <v>1.77</v>
      </c>
    </row>
    <row r="165" spans="1:94" x14ac:dyDescent="0.25">
      <c r="B165" s="30" t="s">
        <v>144</v>
      </c>
    </row>
    <row r="166" spans="1:94" x14ac:dyDescent="0.25">
      <c r="B166" s="30" t="s">
        <v>91</v>
      </c>
    </row>
    <row r="167" spans="1:94" s="21" customFormat="1" ht="47.25" x14ac:dyDescent="0.25">
      <c r="A167" s="21" t="str">
        <f>""</f>
        <v/>
      </c>
      <c r="B167" s="22" t="s">
        <v>145</v>
      </c>
      <c r="C167" s="21" t="str">
        <f>"250"</f>
        <v>250</v>
      </c>
      <c r="D167" s="21">
        <v>6.96</v>
      </c>
      <c r="E167" s="21">
        <v>4.71</v>
      </c>
      <c r="F167" s="21">
        <v>11.8</v>
      </c>
      <c r="G167" s="21">
        <v>2.84</v>
      </c>
      <c r="H167" s="21">
        <v>13.12</v>
      </c>
      <c r="I167" s="23">
        <v>184.95148785714298</v>
      </c>
      <c r="J167" s="21">
        <v>4.03</v>
      </c>
      <c r="K167" s="21">
        <v>1.58</v>
      </c>
      <c r="L167" s="21">
        <v>0</v>
      </c>
      <c r="M167" s="21">
        <v>0</v>
      </c>
      <c r="N167" s="21">
        <v>2.37</v>
      </c>
      <c r="O167" s="21">
        <v>9.58</v>
      </c>
      <c r="P167" s="21">
        <v>1.17</v>
      </c>
      <c r="Q167" s="21">
        <v>0</v>
      </c>
      <c r="R167" s="21">
        <v>0</v>
      </c>
      <c r="S167" s="21">
        <v>0.1</v>
      </c>
      <c r="T167" s="21">
        <v>1.52</v>
      </c>
      <c r="U167" s="21">
        <v>134.19999999999999</v>
      </c>
      <c r="V167" s="21">
        <v>130.72</v>
      </c>
      <c r="W167" s="21">
        <v>9.9600000000000009</v>
      </c>
      <c r="X167" s="21">
        <v>12.4</v>
      </c>
      <c r="Y167" s="21">
        <v>60.37</v>
      </c>
      <c r="Z167" s="21">
        <v>0.7</v>
      </c>
      <c r="AA167" s="21">
        <v>3.21</v>
      </c>
      <c r="AB167" s="21">
        <v>943.2</v>
      </c>
      <c r="AC167" s="21">
        <v>201.86</v>
      </c>
      <c r="AD167" s="21">
        <v>1.28</v>
      </c>
      <c r="AE167" s="21">
        <v>0.13</v>
      </c>
      <c r="AF167" s="21">
        <v>0.05</v>
      </c>
      <c r="AG167" s="21">
        <v>0.76</v>
      </c>
      <c r="AH167" s="21">
        <v>2.0699999999999998</v>
      </c>
      <c r="AI167" s="21">
        <v>0.94</v>
      </c>
      <c r="AJ167" s="21">
        <v>0</v>
      </c>
      <c r="AK167" s="21">
        <v>261.58</v>
      </c>
      <c r="AL167" s="21">
        <v>221.49</v>
      </c>
      <c r="AM167" s="21">
        <v>338.7</v>
      </c>
      <c r="AN167" s="21">
        <v>382.66</v>
      </c>
      <c r="AO167" s="21">
        <v>109.01</v>
      </c>
      <c r="AP167" s="21">
        <v>205.75</v>
      </c>
      <c r="AQ167" s="21">
        <v>60.49</v>
      </c>
      <c r="AR167" s="21">
        <v>184.94</v>
      </c>
      <c r="AS167" s="21">
        <v>243.88</v>
      </c>
      <c r="AT167" s="21">
        <v>275.7</v>
      </c>
      <c r="AU167" s="21">
        <v>422.14</v>
      </c>
      <c r="AV167" s="21">
        <v>175.69</v>
      </c>
      <c r="AW167" s="21">
        <v>213.52</v>
      </c>
      <c r="AX167" s="21">
        <v>704.95</v>
      </c>
      <c r="AY167" s="21">
        <v>49.82</v>
      </c>
      <c r="AZ167" s="21">
        <v>200.09</v>
      </c>
      <c r="BA167" s="21">
        <v>199.71</v>
      </c>
      <c r="BB167" s="21">
        <v>162.74</v>
      </c>
      <c r="BC167" s="21">
        <v>60.31</v>
      </c>
      <c r="BD167" s="21">
        <v>0</v>
      </c>
      <c r="BE167" s="21">
        <v>0</v>
      </c>
      <c r="BF167" s="21">
        <v>0</v>
      </c>
      <c r="BG167" s="21">
        <v>0</v>
      </c>
      <c r="BH167" s="21">
        <v>0</v>
      </c>
      <c r="BI167" s="21">
        <v>0</v>
      </c>
      <c r="BJ167" s="21">
        <v>0</v>
      </c>
      <c r="BK167" s="21">
        <v>0.14000000000000001</v>
      </c>
      <c r="BL167" s="21">
        <v>0</v>
      </c>
      <c r="BM167" s="21">
        <v>0.09</v>
      </c>
      <c r="BN167" s="21">
        <v>0.01</v>
      </c>
      <c r="BO167" s="21">
        <v>0.01</v>
      </c>
      <c r="BP167" s="21">
        <v>0</v>
      </c>
      <c r="BQ167" s="21">
        <v>0</v>
      </c>
      <c r="BR167" s="21">
        <v>0</v>
      </c>
      <c r="BS167" s="21">
        <v>0.51</v>
      </c>
      <c r="BT167" s="21">
        <v>0</v>
      </c>
      <c r="BU167" s="21">
        <v>0</v>
      </c>
      <c r="BV167" s="21">
        <v>1.44</v>
      </c>
      <c r="BW167" s="21">
        <v>0</v>
      </c>
      <c r="BX167" s="21">
        <v>0</v>
      </c>
      <c r="BY167" s="21">
        <v>0</v>
      </c>
      <c r="BZ167" s="21">
        <v>0</v>
      </c>
      <c r="CA167" s="21">
        <v>0</v>
      </c>
      <c r="CB167" s="21">
        <v>288.22000000000003</v>
      </c>
      <c r="CD167" s="21">
        <v>160.41</v>
      </c>
      <c r="CF167" s="21">
        <v>0</v>
      </c>
      <c r="CG167" s="21">
        <v>0</v>
      </c>
      <c r="CH167" s="21">
        <v>0</v>
      </c>
      <c r="CI167" s="21">
        <v>0</v>
      </c>
      <c r="CJ167" s="21">
        <v>0</v>
      </c>
      <c r="CK167" s="21">
        <v>0</v>
      </c>
      <c r="CL167" s="21">
        <v>0</v>
      </c>
      <c r="CM167" s="21">
        <v>0</v>
      </c>
      <c r="CN167" s="21">
        <v>0</v>
      </c>
      <c r="CO167" s="21">
        <v>0</v>
      </c>
      <c r="CP167" s="21">
        <v>0.28999999999999998</v>
      </c>
    </row>
    <row r="168" spans="1:94" s="21" customFormat="1" x14ac:dyDescent="0.25">
      <c r="A168" s="21" t="str">
        <f>"4/9"</f>
        <v>4/9</v>
      </c>
      <c r="B168" s="22" t="s">
        <v>110</v>
      </c>
      <c r="C168" s="21" t="str">
        <f>"250"</f>
        <v>250</v>
      </c>
      <c r="D168" s="21">
        <v>22.9</v>
      </c>
      <c r="E168" s="21">
        <v>18.84</v>
      </c>
      <c r="F168" s="21">
        <v>19.46</v>
      </c>
      <c r="G168" s="21">
        <v>2.85</v>
      </c>
      <c r="H168" s="21">
        <v>50.1</v>
      </c>
      <c r="I168" s="23">
        <v>449.17529999999988</v>
      </c>
      <c r="J168" s="21">
        <v>5.61</v>
      </c>
      <c r="K168" s="21">
        <v>1.95</v>
      </c>
      <c r="L168" s="21">
        <v>0</v>
      </c>
      <c r="M168" s="21">
        <v>0</v>
      </c>
      <c r="N168" s="21">
        <v>2.92</v>
      </c>
      <c r="O168" s="21">
        <v>42.33</v>
      </c>
      <c r="P168" s="21">
        <v>2.66</v>
      </c>
      <c r="Q168" s="21">
        <v>0</v>
      </c>
      <c r="R168" s="21">
        <v>0</v>
      </c>
      <c r="S168" s="21">
        <v>0.09</v>
      </c>
      <c r="T168" s="21">
        <v>2.17</v>
      </c>
      <c r="U168" s="21">
        <v>171.16</v>
      </c>
      <c r="V168" s="21">
        <v>189.69</v>
      </c>
      <c r="W168" s="21">
        <v>27.79</v>
      </c>
      <c r="X168" s="21">
        <v>43.99</v>
      </c>
      <c r="Y168" s="21">
        <v>207.48</v>
      </c>
      <c r="Z168" s="21">
        <v>2.15</v>
      </c>
      <c r="AA168" s="21">
        <v>40.25</v>
      </c>
      <c r="AB168" s="21">
        <v>2051.5</v>
      </c>
      <c r="AC168" s="21">
        <v>422.8</v>
      </c>
      <c r="AD168" s="21">
        <v>2.23</v>
      </c>
      <c r="AE168" s="21">
        <v>0.08</v>
      </c>
      <c r="AF168" s="21">
        <v>0.13</v>
      </c>
      <c r="AG168" s="21">
        <v>7.99</v>
      </c>
      <c r="AH168" s="21">
        <v>16.559999999999999</v>
      </c>
      <c r="AI168" s="21">
        <v>1.39</v>
      </c>
      <c r="AJ168" s="21">
        <v>0</v>
      </c>
      <c r="AK168" s="21">
        <v>0</v>
      </c>
      <c r="AL168" s="21">
        <v>0</v>
      </c>
      <c r="AM168" s="21">
        <v>330.38</v>
      </c>
      <c r="AN168" s="21">
        <v>141.54</v>
      </c>
      <c r="AO168" s="21">
        <v>84.9</v>
      </c>
      <c r="AP168" s="21">
        <v>130.18</v>
      </c>
      <c r="AQ168" s="21">
        <v>53.43</v>
      </c>
      <c r="AR168" s="21">
        <v>197.89</v>
      </c>
      <c r="AS168" s="21">
        <v>210.93</v>
      </c>
      <c r="AT168" s="21">
        <v>272.52</v>
      </c>
      <c r="AU168" s="21">
        <v>302.54000000000002</v>
      </c>
      <c r="AV168" s="21">
        <v>90.91</v>
      </c>
      <c r="AW168" s="21">
        <v>171.48</v>
      </c>
      <c r="AX168" s="21">
        <v>662.38</v>
      </c>
      <c r="AY168" s="21">
        <v>0</v>
      </c>
      <c r="AZ168" s="21">
        <v>176.86</v>
      </c>
      <c r="BA168" s="21">
        <v>177.31</v>
      </c>
      <c r="BB168" s="21">
        <v>154.13999999999999</v>
      </c>
      <c r="BC168" s="21">
        <v>73.349999999999994</v>
      </c>
      <c r="BD168" s="21">
        <v>0</v>
      </c>
      <c r="BE168" s="21">
        <v>0</v>
      </c>
      <c r="BF168" s="21">
        <v>0</v>
      </c>
      <c r="BG168" s="21">
        <v>0</v>
      </c>
      <c r="BH168" s="21">
        <v>0</v>
      </c>
      <c r="BI168" s="21">
        <v>0</v>
      </c>
      <c r="BJ168" s="21">
        <v>0</v>
      </c>
      <c r="BK168" s="21">
        <v>0.22</v>
      </c>
      <c r="BL168" s="21">
        <v>0</v>
      </c>
      <c r="BM168" s="21">
        <v>0.11</v>
      </c>
      <c r="BN168" s="21">
        <v>0.01</v>
      </c>
      <c r="BO168" s="21">
        <v>0.02</v>
      </c>
      <c r="BP168" s="21">
        <v>0</v>
      </c>
      <c r="BQ168" s="21">
        <v>0</v>
      </c>
      <c r="BR168" s="21">
        <v>0</v>
      </c>
      <c r="BS168" s="21">
        <v>0.68</v>
      </c>
      <c r="BT168" s="21">
        <v>0</v>
      </c>
      <c r="BU168" s="21">
        <v>0</v>
      </c>
      <c r="BV168" s="21">
        <v>1.42</v>
      </c>
      <c r="BW168" s="21">
        <v>0</v>
      </c>
      <c r="BX168" s="21">
        <v>0</v>
      </c>
      <c r="BY168" s="21">
        <v>0</v>
      </c>
      <c r="BZ168" s="21">
        <v>0</v>
      </c>
      <c r="CA168" s="21">
        <v>0</v>
      </c>
      <c r="CB168" s="21">
        <v>229.69</v>
      </c>
      <c r="CD168" s="21">
        <v>382.17</v>
      </c>
      <c r="CF168" s="21">
        <v>0</v>
      </c>
      <c r="CG168" s="21">
        <v>0</v>
      </c>
      <c r="CH168" s="21">
        <v>0</v>
      </c>
      <c r="CI168" s="21">
        <v>0</v>
      </c>
      <c r="CJ168" s="21">
        <v>0</v>
      </c>
      <c r="CK168" s="21">
        <v>0</v>
      </c>
      <c r="CL168" s="21">
        <v>0</v>
      </c>
      <c r="CM168" s="21">
        <v>0</v>
      </c>
      <c r="CN168" s="21">
        <v>0</v>
      </c>
      <c r="CO168" s="21">
        <v>0</v>
      </c>
      <c r="CP168" s="21">
        <v>0.5</v>
      </c>
    </row>
    <row r="169" spans="1:94" s="21" customFormat="1" ht="31.5" x14ac:dyDescent="0.25">
      <c r="A169" s="21" t="str">
        <f>"32/10"</f>
        <v>32/10</v>
      </c>
      <c r="B169" s="22" t="s">
        <v>146</v>
      </c>
      <c r="C169" s="21" t="str">
        <f>"200"</f>
        <v>200</v>
      </c>
      <c r="D169" s="21">
        <v>2.84</v>
      </c>
      <c r="E169" s="21">
        <v>2.84</v>
      </c>
      <c r="F169" s="21">
        <v>3.19</v>
      </c>
      <c r="G169" s="21">
        <v>0</v>
      </c>
      <c r="H169" s="21">
        <v>14.83</v>
      </c>
      <c r="I169" s="23">
        <v>95.887190399999994</v>
      </c>
      <c r="J169" s="21">
        <v>2</v>
      </c>
      <c r="K169" s="21">
        <v>0</v>
      </c>
      <c r="L169" s="21">
        <v>0</v>
      </c>
      <c r="M169" s="21">
        <v>0</v>
      </c>
      <c r="N169" s="21">
        <v>14.39</v>
      </c>
      <c r="O169" s="21">
        <v>0</v>
      </c>
      <c r="P169" s="21">
        <v>0.44</v>
      </c>
      <c r="Q169" s="21">
        <v>0</v>
      </c>
      <c r="R169" s="21">
        <v>0</v>
      </c>
      <c r="S169" s="21">
        <v>0.1</v>
      </c>
      <c r="T169" s="21">
        <v>0.71</v>
      </c>
      <c r="U169" s="21">
        <v>49.6</v>
      </c>
      <c r="V169" s="21">
        <v>144.84</v>
      </c>
      <c r="W169" s="21">
        <v>116.69</v>
      </c>
      <c r="X169" s="21">
        <v>13.3</v>
      </c>
      <c r="Y169" s="21">
        <v>83.7</v>
      </c>
      <c r="Z169" s="21">
        <v>0.13</v>
      </c>
      <c r="AA169" s="21">
        <v>20</v>
      </c>
      <c r="AB169" s="21">
        <v>9</v>
      </c>
      <c r="AC169" s="21">
        <v>22</v>
      </c>
      <c r="AD169" s="21">
        <v>0</v>
      </c>
      <c r="AE169" s="21">
        <v>0.03</v>
      </c>
      <c r="AF169" s="21">
        <v>0.14000000000000001</v>
      </c>
      <c r="AG169" s="21">
        <v>0.09</v>
      </c>
      <c r="AH169" s="21">
        <v>0.8</v>
      </c>
      <c r="AI169" s="21">
        <v>0.52</v>
      </c>
      <c r="AJ169" s="21">
        <v>0</v>
      </c>
      <c r="AK169" s="21">
        <v>159.74</v>
      </c>
      <c r="AL169" s="21">
        <v>157.78</v>
      </c>
      <c r="AM169" s="21">
        <v>270.48</v>
      </c>
      <c r="AN169" s="21">
        <v>217.56</v>
      </c>
      <c r="AO169" s="21">
        <v>72.52</v>
      </c>
      <c r="AP169" s="21">
        <v>127.4</v>
      </c>
      <c r="AQ169" s="21">
        <v>42.14</v>
      </c>
      <c r="AR169" s="21">
        <v>143.08000000000001</v>
      </c>
      <c r="AS169" s="21">
        <v>0</v>
      </c>
      <c r="AT169" s="21">
        <v>0</v>
      </c>
      <c r="AU169" s="21">
        <v>0</v>
      </c>
      <c r="AV169" s="21">
        <v>0</v>
      </c>
      <c r="AW169" s="21">
        <v>0</v>
      </c>
      <c r="AX169" s="21">
        <v>0</v>
      </c>
      <c r="AY169" s="21">
        <v>0</v>
      </c>
      <c r="AZ169" s="21">
        <v>0</v>
      </c>
      <c r="BA169" s="21">
        <v>0</v>
      </c>
      <c r="BB169" s="21">
        <v>180.32</v>
      </c>
      <c r="BC169" s="21">
        <v>25.48</v>
      </c>
      <c r="BD169" s="21">
        <v>0</v>
      </c>
      <c r="BE169" s="21">
        <v>0</v>
      </c>
      <c r="BF169" s="21">
        <v>0</v>
      </c>
      <c r="BG169" s="21">
        <v>0</v>
      </c>
      <c r="BH169" s="21">
        <v>0</v>
      </c>
      <c r="BI169" s="21">
        <v>0</v>
      </c>
      <c r="BJ169" s="21">
        <v>0</v>
      </c>
      <c r="BK169" s="21">
        <v>0</v>
      </c>
      <c r="BL169" s="21">
        <v>0</v>
      </c>
      <c r="BM169" s="21">
        <v>0</v>
      </c>
      <c r="BN169" s="21">
        <v>0</v>
      </c>
      <c r="BO169" s="21">
        <v>0</v>
      </c>
      <c r="BP169" s="21">
        <v>0</v>
      </c>
      <c r="BQ169" s="21">
        <v>0</v>
      </c>
      <c r="BR169" s="21">
        <v>0</v>
      </c>
      <c r="BS169" s="21">
        <v>0</v>
      </c>
      <c r="BT169" s="21">
        <v>0</v>
      </c>
      <c r="BU169" s="21">
        <v>0</v>
      </c>
      <c r="BV169" s="21">
        <v>0</v>
      </c>
      <c r="BW169" s="21">
        <v>0</v>
      </c>
      <c r="BX169" s="21">
        <v>0</v>
      </c>
      <c r="BY169" s="21">
        <v>0</v>
      </c>
      <c r="BZ169" s="21">
        <v>0</v>
      </c>
      <c r="CA169" s="21">
        <v>0</v>
      </c>
      <c r="CB169" s="21">
        <v>198.41</v>
      </c>
      <c r="CD169" s="21">
        <v>21.5</v>
      </c>
      <c r="CF169" s="21">
        <v>0</v>
      </c>
      <c r="CG169" s="21">
        <v>0</v>
      </c>
      <c r="CH169" s="21">
        <v>0</v>
      </c>
      <c r="CI169" s="21">
        <v>0</v>
      </c>
      <c r="CJ169" s="21">
        <v>0</v>
      </c>
      <c r="CK169" s="21">
        <v>0</v>
      </c>
      <c r="CL169" s="21">
        <v>0</v>
      </c>
      <c r="CM169" s="21">
        <v>0</v>
      </c>
      <c r="CN169" s="21">
        <v>0</v>
      </c>
      <c r="CO169" s="21">
        <v>10</v>
      </c>
      <c r="CP169" s="21">
        <v>0</v>
      </c>
    </row>
    <row r="170" spans="1:94" s="21" customFormat="1" x14ac:dyDescent="0.25">
      <c r="A170" s="21" t="str">
        <f>"-"</f>
        <v>-</v>
      </c>
      <c r="B170" s="22" t="s">
        <v>96</v>
      </c>
      <c r="C170" s="21" t="str">
        <f>"50"</f>
        <v>50</v>
      </c>
      <c r="D170" s="21">
        <v>3.3</v>
      </c>
      <c r="E170" s="21">
        <v>0</v>
      </c>
      <c r="F170" s="21">
        <v>0.6</v>
      </c>
      <c r="G170" s="21">
        <v>0.6</v>
      </c>
      <c r="H170" s="21">
        <v>20.85</v>
      </c>
      <c r="I170" s="23">
        <v>96.69</v>
      </c>
      <c r="J170" s="21">
        <v>0.1</v>
      </c>
      <c r="K170" s="21">
        <v>0</v>
      </c>
      <c r="L170" s="21">
        <v>0</v>
      </c>
      <c r="M170" s="21">
        <v>0</v>
      </c>
      <c r="N170" s="21">
        <v>0.6</v>
      </c>
      <c r="O170" s="21">
        <v>16.100000000000001</v>
      </c>
      <c r="P170" s="21">
        <v>4.1500000000000004</v>
      </c>
      <c r="Q170" s="21">
        <v>0</v>
      </c>
      <c r="R170" s="21">
        <v>0</v>
      </c>
      <c r="S170" s="21">
        <v>0.5</v>
      </c>
      <c r="T170" s="21">
        <v>1.25</v>
      </c>
      <c r="U170" s="21">
        <v>305</v>
      </c>
      <c r="V170" s="21">
        <v>122.5</v>
      </c>
      <c r="W170" s="21">
        <v>17.5</v>
      </c>
      <c r="X170" s="21">
        <v>23.5</v>
      </c>
      <c r="Y170" s="21">
        <v>79</v>
      </c>
      <c r="Z170" s="21">
        <v>1.95</v>
      </c>
      <c r="AA170" s="21">
        <v>0</v>
      </c>
      <c r="AB170" s="21">
        <v>2.5</v>
      </c>
      <c r="AC170" s="21">
        <v>0.5</v>
      </c>
      <c r="AD170" s="21">
        <v>0.7</v>
      </c>
      <c r="AE170" s="21">
        <v>0.09</v>
      </c>
      <c r="AF170" s="21">
        <v>0.04</v>
      </c>
      <c r="AG170" s="21">
        <v>0.35</v>
      </c>
      <c r="AH170" s="21">
        <v>1</v>
      </c>
      <c r="AI170" s="21">
        <v>0</v>
      </c>
      <c r="AJ170" s="21">
        <v>0</v>
      </c>
      <c r="AK170" s="21">
        <v>0</v>
      </c>
      <c r="AL170" s="21">
        <v>0</v>
      </c>
      <c r="AM170" s="21">
        <v>149.44999999999999</v>
      </c>
      <c r="AN170" s="21">
        <v>78.05</v>
      </c>
      <c r="AO170" s="21">
        <v>32.549999999999997</v>
      </c>
      <c r="AP170" s="21">
        <v>69.3</v>
      </c>
      <c r="AQ170" s="21">
        <v>28</v>
      </c>
      <c r="AR170" s="21">
        <v>129.85</v>
      </c>
      <c r="AS170" s="21">
        <v>103.95</v>
      </c>
      <c r="AT170" s="21">
        <v>101.85</v>
      </c>
      <c r="AU170" s="21">
        <v>162.4</v>
      </c>
      <c r="AV170" s="21">
        <v>43.4</v>
      </c>
      <c r="AW170" s="21">
        <v>108.5</v>
      </c>
      <c r="AX170" s="21">
        <v>535.15</v>
      </c>
      <c r="AY170" s="21">
        <v>0</v>
      </c>
      <c r="AZ170" s="21">
        <v>184.1</v>
      </c>
      <c r="BA170" s="21">
        <v>101.85</v>
      </c>
      <c r="BB170" s="21">
        <v>63</v>
      </c>
      <c r="BC170" s="21">
        <v>45.5</v>
      </c>
      <c r="BD170" s="21">
        <v>0</v>
      </c>
      <c r="BE170" s="21">
        <v>0</v>
      </c>
      <c r="BF170" s="21">
        <v>0</v>
      </c>
      <c r="BG170" s="21">
        <v>0</v>
      </c>
      <c r="BH170" s="21">
        <v>0</v>
      </c>
      <c r="BI170" s="21">
        <v>0</v>
      </c>
      <c r="BJ170" s="21">
        <v>0</v>
      </c>
      <c r="BK170" s="21">
        <v>0.05</v>
      </c>
      <c r="BL170" s="21">
        <v>0</v>
      </c>
      <c r="BM170" s="21">
        <v>0</v>
      </c>
      <c r="BN170" s="21">
        <v>0.01</v>
      </c>
      <c r="BO170" s="21">
        <v>0</v>
      </c>
      <c r="BP170" s="21">
        <v>0</v>
      </c>
      <c r="BQ170" s="21">
        <v>0</v>
      </c>
      <c r="BR170" s="21">
        <v>0</v>
      </c>
      <c r="BS170" s="21">
        <v>0.04</v>
      </c>
      <c r="BT170" s="21">
        <v>0</v>
      </c>
      <c r="BU170" s="21">
        <v>0</v>
      </c>
      <c r="BV170" s="21">
        <v>0.17</v>
      </c>
      <c r="BW170" s="21">
        <v>0.03</v>
      </c>
      <c r="BX170" s="21">
        <v>0</v>
      </c>
      <c r="BY170" s="21">
        <v>0</v>
      </c>
      <c r="BZ170" s="21">
        <v>0</v>
      </c>
      <c r="CA170" s="21">
        <v>0</v>
      </c>
      <c r="CB170" s="21">
        <v>16.45</v>
      </c>
      <c r="CD170" s="21">
        <v>0.28999999999999998</v>
      </c>
      <c r="CF170" s="21">
        <v>0</v>
      </c>
      <c r="CG170" s="21">
        <v>0</v>
      </c>
      <c r="CH170" s="21">
        <v>0</v>
      </c>
      <c r="CI170" s="21">
        <v>0</v>
      </c>
      <c r="CJ170" s="21">
        <v>0</v>
      </c>
      <c r="CK170" s="21">
        <v>0</v>
      </c>
      <c r="CL170" s="21">
        <v>0</v>
      </c>
      <c r="CM170" s="21">
        <v>0</v>
      </c>
      <c r="CN170" s="21">
        <v>0</v>
      </c>
      <c r="CO170" s="21">
        <v>0</v>
      </c>
      <c r="CP170" s="21">
        <v>0</v>
      </c>
    </row>
    <row r="171" spans="1:94" s="31" customFormat="1" x14ac:dyDescent="0.25">
      <c r="A171" s="31" t="str">
        <f>"-"</f>
        <v>-</v>
      </c>
      <c r="B171" s="32" t="s">
        <v>97</v>
      </c>
      <c r="C171" s="31" t="str">
        <f>"50"</f>
        <v>50</v>
      </c>
      <c r="D171" s="31">
        <v>3.31</v>
      </c>
      <c r="E171" s="31">
        <v>0</v>
      </c>
      <c r="F171" s="31">
        <v>0.33</v>
      </c>
      <c r="G171" s="31">
        <v>0.33</v>
      </c>
      <c r="H171" s="31">
        <v>23.45</v>
      </c>
      <c r="I171" s="33">
        <v>111.95049999999999</v>
      </c>
      <c r="J171" s="31">
        <v>0</v>
      </c>
      <c r="K171" s="31">
        <v>0</v>
      </c>
      <c r="L171" s="31">
        <v>0</v>
      </c>
      <c r="M171" s="31">
        <v>0</v>
      </c>
      <c r="N171" s="31">
        <v>0.55000000000000004</v>
      </c>
      <c r="O171" s="31">
        <v>22.8</v>
      </c>
      <c r="P171" s="31">
        <v>0.1</v>
      </c>
      <c r="Q171" s="31">
        <v>0</v>
      </c>
      <c r="R171" s="31">
        <v>0</v>
      </c>
      <c r="S171" s="31">
        <v>0</v>
      </c>
      <c r="T171" s="31">
        <v>0.9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31">
        <v>0</v>
      </c>
      <c r="AJ171" s="31">
        <v>0</v>
      </c>
      <c r="AK171" s="31">
        <v>0</v>
      </c>
      <c r="AL171" s="31">
        <v>0</v>
      </c>
      <c r="AM171" s="31">
        <v>229.03</v>
      </c>
      <c r="AN171" s="31">
        <v>75.95</v>
      </c>
      <c r="AO171" s="31">
        <v>45.02</v>
      </c>
      <c r="AP171" s="31">
        <v>90.05</v>
      </c>
      <c r="AQ171" s="31">
        <v>34.06</v>
      </c>
      <c r="AR171" s="31">
        <v>162.86000000000001</v>
      </c>
      <c r="AS171" s="31">
        <v>101.01</v>
      </c>
      <c r="AT171" s="31">
        <v>140.94</v>
      </c>
      <c r="AU171" s="31">
        <v>116.28</v>
      </c>
      <c r="AV171" s="31">
        <v>61.07</v>
      </c>
      <c r="AW171" s="31">
        <v>108.05</v>
      </c>
      <c r="AX171" s="31">
        <v>903.58</v>
      </c>
      <c r="AY171" s="31">
        <v>0</v>
      </c>
      <c r="AZ171" s="31">
        <v>294.41000000000003</v>
      </c>
      <c r="BA171" s="31">
        <v>128.02000000000001</v>
      </c>
      <c r="BB171" s="31">
        <v>84.96</v>
      </c>
      <c r="BC171" s="31">
        <v>67.34</v>
      </c>
      <c r="BD171" s="31">
        <v>0</v>
      </c>
      <c r="BE171" s="31">
        <v>0</v>
      </c>
      <c r="BF171" s="31">
        <v>0</v>
      </c>
      <c r="BG171" s="31">
        <v>0</v>
      </c>
      <c r="BH171" s="31">
        <v>0</v>
      </c>
      <c r="BI171" s="31">
        <v>0</v>
      </c>
      <c r="BJ171" s="31">
        <v>0</v>
      </c>
      <c r="BK171" s="31">
        <v>0.04</v>
      </c>
      <c r="BL171" s="31">
        <v>0</v>
      </c>
      <c r="BM171" s="31">
        <v>0</v>
      </c>
      <c r="BN171" s="31">
        <v>0</v>
      </c>
      <c r="BO171" s="31">
        <v>0</v>
      </c>
      <c r="BP171" s="31">
        <v>0</v>
      </c>
      <c r="BQ171" s="31">
        <v>0</v>
      </c>
      <c r="BR171" s="31">
        <v>0</v>
      </c>
      <c r="BS171" s="31">
        <v>0.03</v>
      </c>
      <c r="BT171" s="31">
        <v>0</v>
      </c>
      <c r="BU171" s="31">
        <v>0</v>
      </c>
      <c r="BV171" s="31">
        <v>0.12</v>
      </c>
      <c r="BW171" s="31">
        <v>0.01</v>
      </c>
      <c r="BX171" s="31">
        <v>0</v>
      </c>
      <c r="BY171" s="31">
        <v>0</v>
      </c>
      <c r="BZ171" s="31">
        <v>0</v>
      </c>
      <c r="CA171" s="31">
        <v>0</v>
      </c>
      <c r="CB171" s="31">
        <v>17.600000000000001</v>
      </c>
      <c r="CD171" s="31">
        <v>0</v>
      </c>
      <c r="CF171" s="31">
        <v>0</v>
      </c>
      <c r="CG171" s="31">
        <v>0</v>
      </c>
      <c r="CH171" s="31">
        <v>0</v>
      </c>
      <c r="CI171" s="31">
        <v>0</v>
      </c>
      <c r="CJ171" s="31">
        <v>0</v>
      </c>
      <c r="CK171" s="31">
        <v>0</v>
      </c>
      <c r="CL171" s="31">
        <v>0</v>
      </c>
      <c r="CM171" s="31">
        <v>0</v>
      </c>
      <c r="CN171" s="31">
        <v>0</v>
      </c>
      <c r="CO171" s="31">
        <v>0</v>
      </c>
      <c r="CP171" s="31">
        <v>0</v>
      </c>
    </row>
    <row r="172" spans="1:94" s="34" customFormat="1" x14ac:dyDescent="0.25">
      <c r="B172" s="35" t="s">
        <v>98</v>
      </c>
      <c r="C172" s="34">
        <f>C171+C170+C169+C168+C167</f>
        <v>800</v>
      </c>
      <c r="D172" s="29">
        <f>SUM(D166:D171)</f>
        <v>39.31</v>
      </c>
      <c r="E172" s="29">
        <f t="shared" ref="E172" si="902">SUM(E166:E171)</f>
        <v>26.39</v>
      </c>
      <c r="F172" s="29">
        <f t="shared" ref="F172" si="903">SUM(F166:F171)</f>
        <v>35.380000000000003</v>
      </c>
      <c r="G172" s="29">
        <f t="shared" ref="G172" si="904">SUM(G166:G171)</f>
        <v>6.6199999999999992</v>
      </c>
      <c r="H172" s="29">
        <f t="shared" ref="H172" si="905">SUM(H166:H171)</f>
        <v>122.35000000000001</v>
      </c>
      <c r="I172" s="29">
        <f t="shared" ref="I172" si="906">SUM(I166:I171)</f>
        <v>938.65447825714284</v>
      </c>
      <c r="J172" s="29">
        <f t="shared" ref="J172" si="907">SUM(J166:J171)</f>
        <v>11.74</v>
      </c>
      <c r="K172" s="29">
        <f t="shared" ref="K172" si="908">SUM(K166:K171)</f>
        <v>3.5300000000000002</v>
      </c>
      <c r="L172" s="29">
        <f t="shared" ref="L172" si="909">SUM(L166:L171)</f>
        <v>0</v>
      </c>
      <c r="M172" s="29">
        <f t="shared" ref="M172" si="910">SUM(M166:M171)</f>
        <v>0</v>
      </c>
      <c r="N172" s="29">
        <f t="shared" ref="N172" si="911">SUM(N166:N171)</f>
        <v>20.830000000000002</v>
      </c>
      <c r="O172" s="29">
        <f t="shared" ref="O172" si="912">SUM(O166:O171)</f>
        <v>90.809999999999988</v>
      </c>
      <c r="P172" s="29">
        <f t="shared" ref="P172" si="913">SUM(P166:P171)</f>
        <v>8.5200000000000014</v>
      </c>
      <c r="Q172" s="29">
        <f t="shared" ref="Q172" si="914">SUM(Q166:Q171)</f>
        <v>0</v>
      </c>
      <c r="R172" s="29">
        <f t="shared" ref="R172" si="915">SUM(R166:R171)</f>
        <v>0</v>
      </c>
      <c r="S172" s="29">
        <f t="shared" ref="S172" si="916">SUM(S166:S171)</f>
        <v>0.79</v>
      </c>
      <c r="T172" s="29">
        <f t="shared" ref="T172" si="917">SUM(T166:T171)</f>
        <v>6.5500000000000007</v>
      </c>
      <c r="U172" s="29">
        <f t="shared" ref="U172" si="918">SUM(U166:U171)</f>
        <v>659.96</v>
      </c>
      <c r="V172" s="29">
        <f t="shared" ref="V172" si="919">SUM(V166:V171)</f>
        <v>587.75</v>
      </c>
      <c r="W172" s="29">
        <f t="shared" ref="W172" si="920">SUM(W166:W171)</f>
        <v>171.94</v>
      </c>
      <c r="X172" s="29">
        <f t="shared" ref="X172" si="921">SUM(X166:X171)</f>
        <v>93.19</v>
      </c>
      <c r="Y172" s="29">
        <f t="shared" ref="Y172" si="922">SUM(Y166:Y171)</f>
        <v>430.54999999999995</v>
      </c>
      <c r="Z172" s="29">
        <f t="shared" ref="Z172" si="923">SUM(Z166:Z171)</f>
        <v>4.93</v>
      </c>
      <c r="AA172" s="29">
        <f t="shared" ref="AA172" si="924">SUM(AA166:AA171)</f>
        <v>63.46</v>
      </c>
      <c r="AB172" s="29">
        <f t="shared" ref="AB172" si="925">SUM(AB166:AB171)</f>
        <v>3006.2</v>
      </c>
      <c r="AC172" s="29">
        <f t="shared" ref="AC172" si="926">SUM(AC166:AC171)</f>
        <v>647.16000000000008</v>
      </c>
      <c r="AD172" s="29">
        <f t="shared" ref="AD172" si="927">SUM(AD166:AD171)</f>
        <v>4.21</v>
      </c>
      <c r="AE172" s="29">
        <f t="shared" ref="AE172" si="928">SUM(AE166:AE171)</f>
        <v>0.33</v>
      </c>
      <c r="AF172" s="29">
        <f t="shared" ref="AF172" si="929">SUM(AF166:AF171)</f>
        <v>0.36</v>
      </c>
      <c r="AG172" s="29">
        <f t="shared" ref="AG172" si="930">SUM(AG166:AG171)</f>
        <v>9.19</v>
      </c>
      <c r="AH172" s="29">
        <f t="shared" ref="AH172" si="931">SUM(AH166:AH171)</f>
        <v>20.43</v>
      </c>
      <c r="AI172" s="29">
        <f t="shared" ref="AI172" si="932">SUM(AI166:AI171)</f>
        <v>2.85</v>
      </c>
      <c r="AJ172" s="34">
        <v>0</v>
      </c>
      <c r="AK172" s="34">
        <v>437.19</v>
      </c>
      <c r="AL172" s="34">
        <v>391.62</v>
      </c>
      <c r="AM172" s="34">
        <v>1335.68</v>
      </c>
      <c r="AN172" s="34">
        <v>911.05</v>
      </c>
      <c r="AO172" s="34">
        <v>347.53</v>
      </c>
      <c r="AP172" s="34">
        <v>635.02</v>
      </c>
      <c r="AQ172" s="34">
        <v>221.06</v>
      </c>
      <c r="AR172" s="34">
        <v>828.62</v>
      </c>
      <c r="AS172" s="34">
        <v>659.76</v>
      </c>
      <c r="AT172" s="34">
        <v>791.01</v>
      </c>
      <c r="AU172" s="34">
        <v>1003.36</v>
      </c>
      <c r="AV172" s="34">
        <v>371.07</v>
      </c>
      <c r="AW172" s="34">
        <v>601.55999999999995</v>
      </c>
      <c r="AX172" s="34">
        <v>2806.07</v>
      </c>
      <c r="AY172" s="34">
        <v>49.82</v>
      </c>
      <c r="AZ172" s="34">
        <v>855.45</v>
      </c>
      <c r="BA172" s="34">
        <v>606.9</v>
      </c>
      <c r="BB172" s="34">
        <v>645.15</v>
      </c>
      <c r="BC172" s="34">
        <v>271.98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0</v>
      </c>
      <c r="BK172" s="34">
        <v>0.44</v>
      </c>
      <c r="BL172" s="34">
        <v>0</v>
      </c>
      <c r="BM172" s="34">
        <v>0.2</v>
      </c>
      <c r="BN172" s="34">
        <v>0.02</v>
      </c>
      <c r="BO172" s="34">
        <v>0.03</v>
      </c>
      <c r="BP172" s="34">
        <v>0</v>
      </c>
      <c r="BQ172" s="34">
        <v>0</v>
      </c>
      <c r="BR172" s="34">
        <v>0.01</v>
      </c>
      <c r="BS172" s="34">
        <v>1.25</v>
      </c>
      <c r="BT172" s="34">
        <v>0</v>
      </c>
      <c r="BU172" s="34">
        <v>0</v>
      </c>
      <c r="BV172" s="34">
        <v>3.15</v>
      </c>
      <c r="BW172" s="34">
        <v>0.04</v>
      </c>
      <c r="BX172" s="34">
        <v>0</v>
      </c>
      <c r="BY172" s="34">
        <v>0</v>
      </c>
      <c r="BZ172" s="34">
        <v>0</v>
      </c>
      <c r="CA172" s="34">
        <v>0</v>
      </c>
      <c r="CB172" s="34">
        <v>805.57</v>
      </c>
      <c r="CC172" s="34">
        <f>$I$172/$I$173*100</f>
        <v>100</v>
      </c>
      <c r="CD172" s="34">
        <v>567.30999999999995</v>
      </c>
      <c r="CF172" s="34">
        <v>0</v>
      </c>
      <c r="CG172" s="34">
        <v>0</v>
      </c>
      <c r="CH172" s="34">
        <v>0</v>
      </c>
      <c r="CI172" s="34">
        <v>0</v>
      </c>
      <c r="CJ172" s="34">
        <v>0</v>
      </c>
      <c r="CK172" s="34">
        <v>0</v>
      </c>
      <c r="CL172" s="34">
        <v>0</v>
      </c>
      <c r="CM172" s="34">
        <v>0</v>
      </c>
      <c r="CN172" s="34">
        <v>0</v>
      </c>
      <c r="CO172" s="34">
        <v>10</v>
      </c>
      <c r="CP172" s="34">
        <v>0.79</v>
      </c>
    </row>
    <row r="173" spans="1:94" s="34" customFormat="1" x14ac:dyDescent="0.25">
      <c r="B173" s="35" t="s">
        <v>89</v>
      </c>
      <c r="D173" s="29">
        <f>D172</f>
        <v>39.31</v>
      </c>
      <c r="E173" s="29">
        <f t="shared" ref="E173" si="933">E172</f>
        <v>26.39</v>
      </c>
      <c r="F173" s="29">
        <f t="shared" ref="F173" si="934">F172</f>
        <v>35.380000000000003</v>
      </c>
      <c r="G173" s="29">
        <f t="shared" ref="G173" si="935">G172</f>
        <v>6.6199999999999992</v>
      </c>
      <c r="H173" s="29">
        <f t="shared" ref="H173" si="936">H172</f>
        <v>122.35000000000001</v>
      </c>
      <c r="I173" s="29">
        <f t="shared" ref="I173" si="937">I172</f>
        <v>938.65447825714284</v>
      </c>
      <c r="J173" s="29">
        <f t="shared" ref="J173" si="938">J172</f>
        <v>11.74</v>
      </c>
      <c r="K173" s="29">
        <f t="shared" ref="K173" si="939">K172</f>
        <v>3.5300000000000002</v>
      </c>
      <c r="L173" s="29">
        <f t="shared" ref="L173" si="940">L172</f>
        <v>0</v>
      </c>
      <c r="M173" s="29">
        <f t="shared" ref="M173" si="941">M172</f>
        <v>0</v>
      </c>
      <c r="N173" s="29">
        <f t="shared" ref="N173" si="942">N172</f>
        <v>20.830000000000002</v>
      </c>
      <c r="O173" s="29">
        <f t="shared" ref="O173" si="943">O172</f>
        <v>90.809999999999988</v>
      </c>
      <c r="P173" s="29">
        <f t="shared" ref="P173" si="944">P172</f>
        <v>8.5200000000000014</v>
      </c>
      <c r="Q173" s="29">
        <f t="shared" ref="Q173" si="945">Q172</f>
        <v>0</v>
      </c>
      <c r="R173" s="29">
        <f t="shared" ref="R173" si="946">R172</f>
        <v>0</v>
      </c>
      <c r="S173" s="29">
        <f t="shared" ref="S173" si="947">S172</f>
        <v>0.79</v>
      </c>
      <c r="T173" s="29">
        <f t="shared" ref="T173" si="948">T172</f>
        <v>6.5500000000000007</v>
      </c>
      <c r="U173" s="29">
        <f t="shared" ref="U173" si="949">U172</f>
        <v>659.96</v>
      </c>
      <c r="V173" s="29">
        <f t="shared" ref="V173" si="950">V172</f>
        <v>587.75</v>
      </c>
      <c r="W173" s="29">
        <f t="shared" ref="W173" si="951">W172</f>
        <v>171.94</v>
      </c>
      <c r="X173" s="29">
        <f t="shared" ref="X173" si="952">X172</f>
        <v>93.19</v>
      </c>
      <c r="Y173" s="29">
        <f t="shared" ref="Y173" si="953">Y172</f>
        <v>430.54999999999995</v>
      </c>
      <c r="Z173" s="29">
        <f t="shared" ref="Z173" si="954">Z172</f>
        <v>4.93</v>
      </c>
      <c r="AA173" s="29">
        <f t="shared" ref="AA173" si="955">AA172</f>
        <v>63.46</v>
      </c>
      <c r="AB173" s="29">
        <f t="shared" ref="AB173" si="956">AB172</f>
        <v>3006.2</v>
      </c>
      <c r="AC173" s="29">
        <f t="shared" ref="AC173" si="957">AC172</f>
        <v>647.16000000000008</v>
      </c>
      <c r="AD173" s="29">
        <f t="shared" ref="AD173" si="958">AD172</f>
        <v>4.21</v>
      </c>
      <c r="AE173" s="29">
        <f t="shared" ref="AE173" si="959">AE172</f>
        <v>0.33</v>
      </c>
      <c r="AF173" s="29">
        <f t="shared" ref="AF173" si="960">AF172</f>
        <v>0.36</v>
      </c>
      <c r="AG173" s="29">
        <f t="shared" ref="AG173" si="961">AG172</f>
        <v>9.19</v>
      </c>
      <c r="AH173" s="29">
        <f t="shared" ref="AH173" si="962">AH172</f>
        <v>20.43</v>
      </c>
      <c r="AI173" s="29">
        <f t="shared" ref="AI173" si="963">AI172</f>
        <v>2.85</v>
      </c>
      <c r="AJ173" s="34">
        <v>0</v>
      </c>
      <c r="AK173" s="34">
        <v>437.19</v>
      </c>
      <c r="AL173" s="34">
        <v>391.62</v>
      </c>
      <c r="AM173" s="34">
        <v>1335.68</v>
      </c>
      <c r="AN173" s="34">
        <v>911.05</v>
      </c>
      <c r="AO173" s="34">
        <v>347.53</v>
      </c>
      <c r="AP173" s="34">
        <v>635.02</v>
      </c>
      <c r="AQ173" s="34">
        <v>221.06</v>
      </c>
      <c r="AR173" s="34">
        <v>828.62</v>
      </c>
      <c r="AS173" s="34">
        <v>659.76</v>
      </c>
      <c r="AT173" s="34">
        <v>791.01</v>
      </c>
      <c r="AU173" s="34">
        <v>1003.36</v>
      </c>
      <c r="AV173" s="34">
        <v>371.07</v>
      </c>
      <c r="AW173" s="34">
        <v>601.55999999999995</v>
      </c>
      <c r="AX173" s="34">
        <v>2806.07</v>
      </c>
      <c r="AY173" s="34">
        <v>49.82</v>
      </c>
      <c r="AZ173" s="34">
        <v>855.45</v>
      </c>
      <c r="BA173" s="34">
        <v>606.9</v>
      </c>
      <c r="BB173" s="34">
        <v>645.15</v>
      </c>
      <c r="BC173" s="34">
        <v>271.98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0.44</v>
      </c>
      <c r="BL173" s="34">
        <v>0</v>
      </c>
      <c r="BM173" s="34">
        <v>0.2</v>
      </c>
      <c r="BN173" s="34">
        <v>0.02</v>
      </c>
      <c r="BO173" s="34">
        <v>0.03</v>
      </c>
      <c r="BP173" s="34">
        <v>0</v>
      </c>
      <c r="BQ173" s="34">
        <v>0</v>
      </c>
      <c r="BR173" s="34">
        <v>0.01</v>
      </c>
      <c r="BS173" s="34">
        <v>1.25</v>
      </c>
      <c r="BT173" s="34">
        <v>0</v>
      </c>
      <c r="BU173" s="34">
        <v>0</v>
      </c>
      <c r="BV173" s="34">
        <v>3.15</v>
      </c>
      <c r="BW173" s="34">
        <v>0.04</v>
      </c>
      <c r="BX173" s="34">
        <v>0</v>
      </c>
      <c r="BY173" s="34">
        <v>0</v>
      </c>
      <c r="BZ173" s="34">
        <v>0</v>
      </c>
      <c r="CA173" s="34">
        <v>0</v>
      </c>
      <c r="CB173" s="34">
        <v>805.57</v>
      </c>
      <c r="CD173" s="34">
        <v>567.30999999999995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10</v>
      </c>
      <c r="CP173" s="34">
        <v>0.79</v>
      </c>
    </row>
    <row r="174" spans="1:94" x14ac:dyDescent="0.25">
      <c r="B174" s="30" t="s">
        <v>147</v>
      </c>
    </row>
    <row r="175" spans="1:94" x14ac:dyDescent="0.25">
      <c r="B175" s="30" t="s">
        <v>91</v>
      </c>
    </row>
    <row r="176" spans="1:94" s="21" customFormat="1" ht="31.5" x14ac:dyDescent="0.25">
      <c r="A176" s="21" t="str">
        <f>"16/2"</f>
        <v>16/2</v>
      </c>
      <c r="B176" s="22" t="s">
        <v>113</v>
      </c>
      <c r="C176" s="21" t="str">
        <f>"250"</f>
        <v>250</v>
      </c>
      <c r="D176" s="21">
        <v>6.03</v>
      </c>
      <c r="E176" s="21">
        <v>0</v>
      </c>
      <c r="F176" s="21">
        <v>5.49</v>
      </c>
      <c r="G176" s="21">
        <v>5.49</v>
      </c>
      <c r="H176" s="21">
        <v>23.94</v>
      </c>
      <c r="I176" s="23">
        <v>164.07036000000002</v>
      </c>
      <c r="J176" s="21">
        <v>0.73</v>
      </c>
      <c r="K176" s="21">
        <v>3.25</v>
      </c>
      <c r="L176" s="21">
        <v>0</v>
      </c>
      <c r="M176" s="21">
        <v>0</v>
      </c>
      <c r="N176" s="21">
        <v>3.08</v>
      </c>
      <c r="O176" s="21">
        <v>17.43</v>
      </c>
      <c r="P176" s="21">
        <v>3.43</v>
      </c>
      <c r="Q176" s="21">
        <v>0</v>
      </c>
      <c r="R176" s="21">
        <v>0</v>
      </c>
      <c r="S176" s="21">
        <v>0.18</v>
      </c>
      <c r="T176" s="21">
        <v>1.93</v>
      </c>
      <c r="U176" s="21">
        <v>203.05</v>
      </c>
      <c r="V176" s="21">
        <v>538.30999999999995</v>
      </c>
      <c r="W176" s="21">
        <v>31.39</v>
      </c>
      <c r="X176" s="21">
        <v>36.32</v>
      </c>
      <c r="Y176" s="21">
        <v>87.98</v>
      </c>
      <c r="Z176" s="21">
        <v>2.08</v>
      </c>
      <c r="AA176" s="21">
        <v>0</v>
      </c>
      <c r="AB176" s="21">
        <v>1363.05</v>
      </c>
      <c r="AC176" s="21">
        <v>252.28</v>
      </c>
      <c r="AD176" s="21">
        <v>2.4300000000000002</v>
      </c>
      <c r="AE176" s="21">
        <v>0.23</v>
      </c>
      <c r="AF176" s="21">
        <v>0.08</v>
      </c>
      <c r="AG176" s="21">
        <v>1.22</v>
      </c>
      <c r="AH176" s="21">
        <v>2.75</v>
      </c>
      <c r="AI176" s="21">
        <v>5.65</v>
      </c>
      <c r="AJ176" s="21">
        <v>0</v>
      </c>
      <c r="AK176" s="21">
        <v>197.96</v>
      </c>
      <c r="AL176" s="21">
        <v>213.64</v>
      </c>
      <c r="AM176" s="21">
        <v>359.42</v>
      </c>
      <c r="AN176" s="21">
        <v>345.21</v>
      </c>
      <c r="AO176" s="21">
        <v>47.41</v>
      </c>
      <c r="AP176" s="21">
        <v>193.06</v>
      </c>
      <c r="AQ176" s="21">
        <v>64.19</v>
      </c>
      <c r="AR176" s="21">
        <v>226.87</v>
      </c>
      <c r="AS176" s="21">
        <v>219.77</v>
      </c>
      <c r="AT176" s="21">
        <v>419.77</v>
      </c>
      <c r="AU176" s="21">
        <v>495.91</v>
      </c>
      <c r="AV176" s="21">
        <v>100.47</v>
      </c>
      <c r="AW176" s="21">
        <v>214.87</v>
      </c>
      <c r="AX176" s="21">
        <v>785.46</v>
      </c>
      <c r="AY176" s="21">
        <v>0</v>
      </c>
      <c r="AZ176" s="21">
        <v>151.41</v>
      </c>
      <c r="BA176" s="21">
        <v>184.64</v>
      </c>
      <c r="BB176" s="21">
        <v>155.82</v>
      </c>
      <c r="BC176" s="21">
        <v>58.43</v>
      </c>
      <c r="BD176" s="21">
        <v>0</v>
      </c>
      <c r="BE176" s="21">
        <v>0</v>
      </c>
      <c r="BF176" s="21">
        <v>0</v>
      </c>
      <c r="BG176" s="21">
        <v>0</v>
      </c>
      <c r="BH176" s="21">
        <v>0</v>
      </c>
      <c r="BI176" s="21">
        <v>0</v>
      </c>
      <c r="BJ176" s="21">
        <v>0</v>
      </c>
      <c r="BK176" s="21">
        <v>0.39</v>
      </c>
      <c r="BL176" s="21">
        <v>0</v>
      </c>
      <c r="BM176" s="21">
        <v>0.28999999999999998</v>
      </c>
      <c r="BN176" s="21">
        <v>0.02</v>
      </c>
      <c r="BO176" s="21">
        <v>0.03</v>
      </c>
      <c r="BP176" s="21">
        <v>0</v>
      </c>
      <c r="BQ176" s="21">
        <v>0</v>
      </c>
      <c r="BR176" s="21">
        <v>0</v>
      </c>
      <c r="BS176" s="21">
        <v>1.33</v>
      </c>
      <c r="BT176" s="21">
        <v>0</v>
      </c>
      <c r="BU176" s="21">
        <v>0</v>
      </c>
      <c r="BV176" s="21">
        <v>3.13</v>
      </c>
      <c r="BW176" s="21">
        <v>0.02</v>
      </c>
      <c r="BX176" s="21">
        <v>0</v>
      </c>
      <c r="BY176" s="21">
        <v>0</v>
      </c>
      <c r="BZ176" s="21">
        <v>0</v>
      </c>
      <c r="CA176" s="21">
        <v>0</v>
      </c>
      <c r="CB176" s="21">
        <v>241.53</v>
      </c>
      <c r="CD176" s="21">
        <v>227.18</v>
      </c>
      <c r="CF176" s="21">
        <v>0</v>
      </c>
      <c r="CG176" s="21">
        <v>0</v>
      </c>
      <c r="CH176" s="21">
        <v>0</v>
      </c>
      <c r="CI176" s="21">
        <v>0</v>
      </c>
      <c r="CJ176" s="21">
        <v>0</v>
      </c>
      <c r="CK176" s="21">
        <v>0</v>
      </c>
      <c r="CL176" s="21">
        <v>0</v>
      </c>
      <c r="CM176" s="21">
        <v>0</v>
      </c>
      <c r="CN176" s="21">
        <v>0</v>
      </c>
      <c r="CO176" s="21">
        <v>0</v>
      </c>
      <c r="CP176" s="21">
        <v>0.5</v>
      </c>
    </row>
    <row r="177" spans="1:94" s="21" customFormat="1" x14ac:dyDescent="0.25">
      <c r="A177" s="21" t="str">
        <f>"1/9"</f>
        <v>1/9</v>
      </c>
      <c r="B177" s="22" t="s">
        <v>148</v>
      </c>
      <c r="C177" s="21" t="str">
        <f>"100"</f>
        <v>100</v>
      </c>
      <c r="D177" s="21">
        <v>23.83</v>
      </c>
      <c r="E177" s="21">
        <v>0</v>
      </c>
      <c r="F177" s="21">
        <v>19.940000000000001</v>
      </c>
      <c r="G177" s="21">
        <v>0</v>
      </c>
      <c r="H177" s="21">
        <v>4.4800000000000004</v>
      </c>
      <c r="I177" s="23">
        <v>276.66860000000003</v>
      </c>
      <c r="J177" s="21">
        <v>0</v>
      </c>
      <c r="K177" s="21">
        <v>0</v>
      </c>
      <c r="L177" s="21">
        <v>0</v>
      </c>
      <c r="M177" s="21">
        <v>0</v>
      </c>
      <c r="N177" s="21">
        <v>0.24</v>
      </c>
      <c r="O177" s="21">
        <v>0</v>
      </c>
      <c r="P177" s="21">
        <v>0.49</v>
      </c>
      <c r="Q177" s="21">
        <v>0</v>
      </c>
      <c r="R177" s="21">
        <v>0</v>
      </c>
      <c r="S177" s="21">
        <v>0.01</v>
      </c>
      <c r="T177" s="21">
        <v>1.83</v>
      </c>
      <c r="U177" s="21">
        <v>464.59</v>
      </c>
      <c r="V177" s="21">
        <v>2.91</v>
      </c>
      <c r="W177" s="21">
        <v>2.2200000000000002</v>
      </c>
      <c r="X177" s="21">
        <v>0.4</v>
      </c>
      <c r="Y177" s="21">
        <v>1.48</v>
      </c>
      <c r="Z177" s="21">
        <v>0.03</v>
      </c>
      <c r="AA177" s="21">
        <v>0</v>
      </c>
      <c r="AB177" s="21">
        <v>0</v>
      </c>
      <c r="AC177" s="21">
        <v>0</v>
      </c>
      <c r="AD177" s="21">
        <v>0.01</v>
      </c>
      <c r="AE177" s="21">
        <v>0</v>
      </c>
      <c r="AF177" s="21">
        <v>0</v>
      </c>
      <c r="AG177" s="21">
        <v>0</v>
      </c>
      <c r="AH177" s="21">
        <v>0.02</v>
      </c>
      <c r="AI177" s="21">
        <v>0.09</v>
      </c>
      <c r="AJ177" s="21">
        <v>0</v>
      </c>
      <c r="AK177" s="21">
        <v>0</v>
      </c>
      <c r="AL177" s="21">
        <v>0</v>
      </c>
      <c r="AM177" s="21">
        <v>0</v>
      </c>
      <c r="AN177" s="21">
        <v>0</v>
      </c>
      <c r="AO177" s="21">
        <v>0</v>
      </c>
      <c r="AP177" s="21">
        <v>0</v>
      </c>
      <c r="AQ177" s="21">
        <v>0</v>
      </c>
      <c r="AR177" s="21">
        <v>0</v>
      </c>
      <c r="AS177" s="21">
        <v>0</v>
      </c>
      <c r="AT177" s="21">
        <v>0</v>
      </c>
      <c r="AU177" s="21">
        <v>0</v>
      </c>
      <c r="AV177" s="21">
        <v>0.01</v>
      </c>
      <c r="AW177" s="21">
        <v>0</v>
      </c>
      <c r="AX177" s="21">
        <v>0.01</v>
      </c>
      <c r="AY177" s="21">
        <v>0</v>
      </c>
      <c r="AZ177" s="21">
        <v>0</v>
      </c>
      <c r="BA177" s="21">
        <v>0</v>
      </c>
      <c r="BB177" s="21">
        <v>0</v>
      </c>
      <c r="BC177" s="21">
        <v>0</v>
      </c>
      <c r="BD177" s="21">
        <v>0</v>
      </c>
      <c r="BE177" s="21">
        <v>0</v>
      </c>
      <c r="BF177" s="21">
        <v>0</v>
      </c>
      <c r="BG177" s="21">
        <v>0</v>
      </c>
      <c r="BH177" s="21">
        <v>0</v>
      </c>
      <c r="BI177" s="21">
        <v>0</v>
      </c>
      <c r="BJ177" s="21">
        <v>0</v>
      </c>
      <c r="BK177" s="21">
        <v>0</v>
      </c>
      <c r="BL177" s="21">
        <v>0</v>
      </c>
      <c r="BM177" s="21">
        <v>0</v>
      </c>
      <c r="BN177" s="21">
        <v>0</v>
      </c>
      <c r="BO177" s="21">
        <v>0</v>
      </c>
      <c r="BP177" s="21">
        <v>0</v>
      </c>
      <c r="BQ177" s="21">
        <v>0</v>
      </c>
      <c r="BR177" s="21">
        <v>0</v>
      </c>
      <c r="BS177" s="21">
        <v>0</v>
      </c>
      <c r="BT177" s="21">
        <v>0</v>
      </c>
      <c r="BU177" s="21">
        <v>0</v>
      </c>
      <c r="BV177" s="21">
        <v>0</v>
      </c>
      <c r="BW177" s="21">
        <v>0</v>
      </c>
      <c r="BX177" s="21">
        <v>0</v>
      </c>
      <c r="BY177" s="21">
        <v>0</v>
      </c>
      <c r="BZ177" s="21">
        <v>0</v>
      </c>
      <c r="CA177" s="21">
        <v>0</v>
      </c>
      <c r="CB177" s="21">
        <v>108.93</v>
      </c>
      <c r="CD177" s="21">
        <v>0</v>
      </c>
      <c r="CF177" s="21">
        <v>0</v>
      </c>
      <c r="CG177" s="21">
        <v>0</v>
      </c>
      <c r="CH177" s="21">
        <v>0</v>
      </c>
      <c r="CI177" s="21">
        <v>0</v>
      </c>
      <c r="CJ177" s="21">
        <v>0</v>
      </c>
      <c r="CK177" s="21">
        <v>0</v>
      </c>
      <c r="CL177" s="21">
        <v>0</v>
      </c>
      <c r="CM177" s="21">
        <v>0</v>
      </c>
      <c r="CN177" s="21">
        <v>0</v>
      </c>
      <c r="CO177" s="21">
        <v>0</v>
      </c>
      <c r="CP177" s="21">
        <v>0.5</v>
      </c>
    </row>
    <row r="178" spans="1:94" s="21" customFormat="1" ht="31.5" x14ac:dyDescent="0.25">
      <c r="A178" s="21" t="str">
        <f>"46/3"</f>
        <v>46/3</v>
      </c>
      <c r="B178" s="22" t="s">
        <v>94</v>
      </c>
      <c r="C178" s="21" t="str">
        <f>"180"</f>
        <v>180</v>
      </c>
      <c r="D178" s="21">
        <v>6.36</v>
      </c>
      <c r="E178" s="21">
        <v>0.04</v>
      </c>
      <c r="F178" s="21">
        <v>3.57</v>
      </c>
      <c r="G178" s="21">
        <v>0.8</v>
      </c>
      <c r="H178" s="21">
        <v>40.93</v>
      </c>
      <c r="I178" s="23">
        <v>220.7282094</v>
      </c>
      <c r="J178" s="21">
        <v>2.2400000000000002</v>
      </c>
      <c r="K178" s="21">
        <v>0.1</v>
      </c>
      <c r="L178" s="21">
        <v>0</v>
      </c>
      <c r="M178" s="21">
        <v>0</v>
      </c>
      <c r="N178" s="21">
        <v>1.17</v>
      </c>
      <c r="O178" s="21">
        <v>37.700000000000003</v>
      </c>
      <c r="P178" s="21">
        <v>2.06</v>
      </c>
      <c r="Q178" s="21">
        <v>0</v>
      </c>
      <c r="R178" s="21">
        <v>0</v>
      </c>
      <c r="S178" s="21">
        <v>0</v>
      </c>
      <c r="T178" s="21">
        <v>0.82</v>
      </c>
      <c r="U178" s="21">
        <v>176.71</v>
      </c>
      <c r="V178" s="21">
        <v>67.47</v>
      </c>
      <c r="W178" s="21">
        <v>12.64</v>
      </c>
      <c r="X178" s="21">
        <v>8.61</v>
      </c>
      <c r="Y178" s="21">
        <v>47.79</v>
      </c>
      <c r="Z178" s="21">
        <v>0.87</v>
      </c>
      <c r="AA178" s="21">
        <v>10.8</v>
      </c>
      <c r="AB178" s="21">
        <v>10.8</v>
      </c>
      <c r="AC178" s="21">
        <v>20.25</v>
      </c>
      <c r="AD178" s="21">
        <v>0.96</v>
      </c>
      <c r="AE178" s="21">
        <v>0.08</v>
      </c>
      <c r="AF178" s="21">
        <v>0.02</v>
      </c>
      <c r="AG178" s="21">
        <v>0.59</v>
      </c>
      <c r="AH178" s="21">
        <v>1.78</v>
      </c>
      <c r="AI178" s="21">
        <v>0</v>
      </c>
      <c r="AJ178" s="21">
        <v>0</v>
      </c>
      <c r="AK178" s="21">
        <v>1.78</v>
      </c>
      <c r="AL178" s="21">
        <v>1.73</v>
      </c>
      <c r="AM178" s="21">
        <v>472.07</v>
      </c>
      <c r="AN178" s="21">
        <v>147.44999999999999</v>
      </c>
      <c r="AO178" s="21">
        <v>89.89</v>
      </c>
      <c r="AP178" s="21">
        <v>182.63</v>
      </c>
      <c r="AQ178" s="21">
        <v>59.92</v>
      </c>
      <c r="AR178" s="21">
        <v>292.87</v>
      </c>
      <c r="AS178" s="21">
        <v>193.67</v>
      </c>
      <c r="AT178" s="21">
        <v>233.51</v>
      </c>
      <c r="AU178" s="21">
        <v>200.31</v>
      </c>
      <c r="AV178" s="21">
        <v>117.69</v>
      </c>
      <c r="AW178" s="21">
        <v>204.66</v>
      </c>
      <c r="AX178" s="21">
        <v>1797.43</v>
      </c>
      <c r="AY178" s="21">
        <v>0</v>
      </c>
      <c r="AZ178" s="21">
        <v>566.38</v>
      </c>
      <c r="BA178" s="21">
        <v>293.38</v>
      </c>
      <c r="BB178" s="21">
        <v>147.32</v>
      </c>
      <c r="BC178" s="21">
        <v>116.63</v>
      </c>
      <c r="BD178" s="21">
        <v>0.11</v>
      </c>
      <c r="BE178" s="21">
        <v>0.05</v>
      </c>
      <c r="BF178" s="21">
        <v>0.03</v>
      </c>
      <c r="BG178" s="21">
        <v>0.06</v>
      </c>
      <c r="BH178" s="21">
        <v>7.0000000000000007E-2</v>
      </c>
      <c r="BI178" s="21">
        <v>0.31</v>
      </c>
      <c r="BJ178" s="21">
        <v>0</v>
      </c>
      <c r="BK178" s="21">
        <v>0.97</v>
      </c>
      <c r="BL178" s="21">
        <v>0</v>
      </c>
      <c r="BM178" s="21">
        <v>0.28000000000000003</v>
      </c>
      <c r="BN178" s="21">
        <v>0</v>
      </c>
      <c r="BO178" s="21">
        <v>0</v>
      </c>
      <c r="BP178" s="21">
        <v>0</v>
      </c>
      <c r="BQ178" s="21">
        <v>0.06</v>
      </c>
      <c r="BR178" s="21">
        <v>0.1</v>
      </c>
      <c r="BS178" s="21">
        <v>0.72</v>
      </c>
      <c r="BT178" s="21">
        <v>0</v>
      </c>
      <c r="BU178" s="21">
        <v>0</v>
      </c>
      <c r="BV178" s="21">
        <v>0.28999999999999998</v>
      </c>
      <c r="BW178" s="21">
        <v>0.01</v>
      </c>
      <c r="BX178" s="21">
        <v>0</v>
      </c>
      <c r="BY178" s="21">
        <v>0</v>
      </c>
      <c r="BZ178" s="21">
        <v>0</v>
      </c>
      <c r="CA178" s="21">
        <v>0</v>
      </c>
      <c r="CB178" s="21">
        <v>9.08</v>
      </c>
      <c r="CD178" s="21">
        <v>12.6</v>
      </c>
      <c r="CF178" s="21">
        <v>0</v>
      </c>
      <c r="CG178" s="21">
        <v>0</v>
      </c>
      <c r="CH178" s="21">
        <v>0</v>
      </c>
      <c r="CI178" s="21">
        <v>0</v>
      </c>
      <c r="CJ178" s="21">
        <v>0</v>
      </c>
      <c r="CK178" s="21">
        <v>0</v>
      </c>
      <c r="CL178" s="21">
        <v>0</v>
      </c>
      <c r="CM178" s="21">
        <v>0</v>
      </c>
      <c r="CN178" s="21">
        <v>0</v>
      </c>
      <c r="CO178" s="21">
        <v>0</v>
      </c>
      <c r="CP178" s="21">
        <v>0.45</v>
      </c>
    </row>
    <row r="179" spans="1:94" s="21" customFormat="1" x14ac:dyDescent="0.25">
      <c r="A179" s="21" t="str">
        <f>"300"</f>
        <v>300</v>
      </c>
      <c r="B179" s="22" t="s">
        <v>131</v>
      </c>
      <c r="C179" s="21" t="str">
        <f>"200"</f>
        <v>200</v>
      </c>
      <c r="D179" s="21">
        <v>0.1</v>
      </c>
      <c r="E179" s="21">
        <v>0</v>
      </c>
      <c r="F179" s="21">
        <v>0.02</v>
      </c>
      <c r="G179" s="21">
        <v>0.02</v>
      </c>
      <c r="H179" s="21">
        <v>14.74</v>
      </c>
      <c r="I179" s="23">
        <v>56.544170000000001</v>
      </c>
      <c r="J179" s="21">
        <v>0</v>
      </c>
      <c r="K179" s="21">
        <v>0</v>
      </c>
      <c r="L179" s="21">
        <v>0</v>
      </c>
      <c r="M179" s="21">
        <v>0</v>
      </c>
      <c r="N179" s="21">
        <v>14.69</v>
      </c>
      <c r="O179" s="21">
        <v>0</v>
      </c>
      <c r="P179" s="21">
        <v>0.05</v>
      </c>
      <c r="Q179" s="21">
        <v>0</v>
      </c>
      <c r="R179" s="21">
        <v>0</v>
      </c>
      <c r="S179" s="21">
        <v>0</v>
      </c>
      <c r="T179" s="21">
        <v>0.04</v>
      </c>
      <c r="U179" s="21">
        <v>0.15</v>
      </c>
      <c r="V179" s="21">
        <v>0.45</v>
      </c>
      <c r="W179" s="21">
        <v>0.44</v>
      </c>
      <c r="X179" s="21">
        <v>0</v>
      </c>
      <c r="Y179" s="21">
        <v>0</v>
      </c>
      <c r="Z179" s="21">
        <v>0.04</v>
      </c>
      <c r="AA179" s="21">
        <v>0</v>
      </c>
      <c r="AB179" s="21">
        <v>0</v>
      </c>
      <c r="AC179" s="21">
        <v>0</v>
      </c>
      <c r="AD179" s="21">
        <v>0</v>
      </c>
      <c r="AE179" s="21">
        <v>0</v>
      </c>
      <c r="AF179" s="21">
        <v>0</v>
      </c>
      <c r="AG179" s="21">
        <v>0</v>
      </c>
      <c r="AH179" s="21">
        <v>0</v>
      </c>
      <c r="AI179" s="21">
        <v>0</v>
      </c>
      <c r="AJ179" s="21">
        <v>0</v>
      </c>
      <c r="AK179" s="21">
        <v>0</v>
      </c>
      <c r="AL179" s="21">
        <v>0</v>
      </c>
      <c r="AM179" s="21">
        <v>0</v>
      </c>
      <c r="AN179" s="21">
        <v>0</v>
      </c>
      <c r="AO179" s="21">
        <v>0</v>
      </c>
      <c r="AP179" s="21">
        <v>0</v>
      </c>
      <c r="AQ179" s="21">
        <v>0</v>
      </c>
      <c r="AR179" s="21">
        <v>0</v>
      </c>
      <c r="AS179" s="21">
        <v>0</v>
      </c>
      <c r="AT179" s="21">
        <v>0</v>
      </c>
      <c r="AU179" s="21">
        <v>0</v>
      </c>
      <c r="AV179" s="21">
        <v>0</v>
      </c>
      <c r="AW179" s="21">
        <v>0</v>
      </c>
      <c r="AX179" s="21">
        <v>0</v>
      </c>
      <c r="AY179" s="21">
        <v>0</v>
      </c>
      <c r="AZ179" s="21">
        <v>0</v>
      </c>
      <c r="BA179" s="21">
        <v>0</v>
      </c>
      <c r="BB179" s="21">
        <v>0</v>
      </c>
      <c r="BC179" s="21">
        <v>0</v>
      </c>
      <c r="BD179" s="21">
        <v>0</v>
      </c>
      <c r="BE179" s="21">
        <v>0</v>
      </c>
      <c r="BF179" s="21">
        <v>0</v>
      </c>
      <c r="BG179" s="21">
        <v>0</v>
      </c>
      <c r="BH179" s="21">
        <v>0</v>
      </c>
      <c r="BI179" s="21">
        <v>0</v>
      </c>
      <c r="BJ179" s="21">
        <v>0</v>
      </c>
      <c r="BK179" s="21">
        <v>0</v>
      </c>
      <c r="BL179" s="21">
        <v>0</v>
      </c>
      <c r="BM179" s="21">
        <v>0</v>
      </c>
      <c r="BN179" s="21">
        <v>0</v>
      </c>
      <c r="BO179" s="21">
        <v>0</v>
      </c>
      <c r="BP179" s="21">
        <v>0</v>
      </c>
      <c r="BQ179" s="21">
        <v>0</v>
      </c>
      <c r="BR179" s="21">
        <v>0</v>
      </c>
      <c r="BS179" s="21">
        <v>0</v>
      </c>
      <c r="BT179" s="21">
        <v>0</v>
      </c>
      <c r="BU179" s="21">
        <v>0</v>
      </c>
      <c r="BV179" s="21">
        <v>0</v>
      </c>
      <c r="BW179" s="21">
        <v>0</v>
      </c>
      <c r="BX179" s="21">
        <v>0</v>
      </c>
      <c r="BY179" s="21">
        <v>0</v>
      </c>
      <c r="BZ179" s="21">
        <v>0</v>
      </c>
      <c r="CA179" s="21">
        <v>0</v>
      </c>
      <c r="CB179" s="21">
        <v>200.06</v>
      </c>
      <c r="CD179" s="21">
        <v>0</v>
      </c>
      <c r="CF179" s="21">
        <v>0</v>
      </c>
      <c r="CG179" s="21">
        <v>0</v>
      </c>
      <c r="CH179" s="21">
        <v>0</v>
      </c>
      <c r="CI179" s="21">
        <v>0</v>
      </c>
      <c r="CJ179" s="21">
        <v>0</v>
      </c>
      <c r="CK179" s="21">
        <v>0</v>
      </c>
      <c r="CL179" s="21">
        <v>0</v>
      </c>
      <c r="CM179" s="21">
        <v>0</v>
      </c>
      <c r="CN179" s="21">
        <v>0</v>
      </c>
      <c r="CO179" s="21">
        <v>15</v>
      </c>
      <c r="CP179" s="21">
        <v>0</v>
      </c>
    </row>
    <row r="180" spans="1:94" s="21" customFormat="1" x14ac:dyDescent="0.25">
      <c r="A180" s="21" t="str">
        <f>"-"</f>
        <v>-</v>
      </c>
      <c r="B180" s="22" t="s">
        <v>96</v>
      </c>
      <c r="C180" s="36">
        <v>39</v>
      </c>
      <c r="D180" s="21">
        <v>2.58</v>
      </c>
      <c r="E180" s="21">
        <v>0</v>
      </c>
      <c r="F180" s="21">
        <v>0.47</v>
      </c>
      <c r="G180" s="21">
        <v>0.47</v>
      </c>
      <c r="H180" s="21">
        <v>16.27</v>
      </c>
      <c r="I180" s="23">
        <v>75.42</v>
      </c>
      <c r="J180" s="21">
        <v>0.06</v>
      </c>
      <c r="K180" s="21">
        <v>0</v>
      </c>
      <c r="L180" s="21">
        <v>0</v>
      </c>
      <c r="M180" s="21">
        <v>0</v>
      </c>
      <c r="N180" s="21">
        <v>0.37</v>
      </c>
      <c r="O180" s="21">
        <v>9.98</v>
      </c>
      <c r="P180" s="21">
        <v>2.57</v>
      </c>
      <c r="Q180" s="21">
        <v>0</v>
      </c>
      <c r="R180" s="21">
        <v>0</v>
      </c>
      <c r="S180" s="21">
        <v>0.31</v>
      </c>
      <c r="T180" s="21">
        <v>0.78</v>
      </c>
      <c r="U180" s="21">
        <v>189.1</v>
      </c>
      <c r="V180" s="21">
        <v>75.95</v>
      </c>
      <c r="W180" s="21">
        <v>13.71</v>
      </c>
      <c r="X180" s="21">
        <v>18.37</v>
      </c>
      <c r="Y180" s="21">
        <v>61.65</v>
      </c>
      <c r="Z180" s="21">
        <v>1.52</v>
      </c>
      <c r="AA180" s="21">
        <v>0</v>
      </c>
      <c r="AB180" s="21">
        <v>1.55</v>
      </c>
      <c r="AC180" s="21">
        <v>0.39</v>
      </c>
      <c r="AD180" s="21">
        <v>0.54</v>
      </c>
      <c r="AE180" s="21">
        <v>0.08</v>
      </c>
      <c r="AF180" s="21">
        <v>0.02</v>
      </c>
      <c r="AG180" s="21">
        <v>0.22</v>
      </c>
      <c r="AH180" s="21">
        <v>0.62</v>
      </c>
      <c r="AI180" s="21">
        <v>0</v>
      </c>
      <c r="AJ180" s="21">
        <v>0</v>
      </c>
      <c r="AK180" s="21">
        <v>0</v>
      </c>
      <c r="AL180" s="21">
        <v>0</v>
      </c>
      <c r="AM180" s="21">
        <v>132.37</v>
      </c>
      <c r="AN180" s="21">
        <v>69.13</v>
      </c>
      <c r="AO180" s="21">
        <v>28.83</v>
      </c>
      <c r="AP180" s="21">
        <v>61.38</v>
      </c>
      <c r="AQ180" s="21">
        <v>24.8</v>
      </c>
      <c r="AR180" s="21">
        <v>115.01</v>
      </c>
      <c r="AS180" s="21">
        <v>92.07</v>
      </c>
      <c r="AT180" s="21">
        <v>90.21</v>
      </c>
      <c r="AU180" s="21">
        <v>143.84</v>
      </c>
      <c r="AV180" s="21">
        <v>38.44</v>
      </c>
      <c r="AW180" s="21">
        <v>96.1</v>
      </c>
      <c r="AX180" s="21">
        <v>473.99</v>
      </c>
      <c r="AY180" s="21">
        <v>0</v>
      </c>
      <c r="AZ180" s="21">
        <v>163.06</v>
      </c>
      <c r="BA180" s="21">
        <v>90.21</v>
      </c>
      <c r="BB180" s="21">
        <v>55.8</v>
      </c>
      <c r="BC180" s="21">
        <v>40.299999999999997</v>
      </c>
      <c r="BD180" s="21">
        <v>0</v>
      </c>
      <c r="BE180" s="21">
        <v>0</v>
      </c>
      <c r="BF180" s="21">
        <v>0</v>
      </c>
      <c r="BG180" s="21">
        <v>0</v>
      </c>
      <c r="BH180" s="21">
        <v>0</v>
      </c>
      <c r="BI180" s="21">
        <v>0</v>
      </c>
      <c r="BJ180" s="21">
        <v>0</v>
      </c>
      <c r="BK180" s="21">
        <v>0.04</v>
      </c>
      <c r="BL180" s="21">
        <v>0</v>
      </c>
      <c r="BM180" s="21">
        <v>0</v>
      </c>
      <c r="BN180" s="21">
        <v>0.01</v>
      </c>
      <c r="BO180" s="21">
        <v>0</v>
      </c>
      <c r="BP180" s="21">
        <v>0</v>
      </c>
      <c r="BQ180" s="21">
        <v>0</v>
      </c>
      <c r="BR180" s="21">
        <v>0</v>
      </c>
      <c r="BS180" s="21">
        <v>0.03</v>
      </c>
      <c r="BT180" s="21">
        <v>0</v>
      </c>
      <c r="BU180" s="21">
        <v>0</v>
      </c>
      <c r="BV180" s="21">
        <v>0.15</v>
      </c>
      <c r="BW180" s="21">
        <v>0.02</v>
      </c>
      <c r="BX180" s="21">
        <v>0</v>
      </c>
      <c r="BY180" s="21">
        <v>0</v>
      </c>
      <c r="BZ180" s="21">
        <v>0</v>
      </c>
      <c r="CA180" s="21">
        <v>0</v>
      </c>
      <c r="CB180" s="21">
        <v>14.57</v>
      </c>
      <c r="CD180" s="21">
        <v>0.26</v>
      </c>
      <c r="CF180" s="21">
        <v>0</v>
      </c>
      <c r="CG180" s="21">
        <v>0</v>
      </c>
      <c r="CH180" s="21">
        <v>0</v>
      </c>
      <c r="CI180" s="21">
        <v>0</v>
      </c>
      <c r="CJ180" s="21">
        <v>0</v>
      </c>
      <c r="CK180" s="21">
        <v>0</v>
      </c>
      <c r="CL180" s="21">
        <v>0</v>
      </c>
      <c r="CM180" s="21">
        <v>0</v>
      </c>
      <c r="CN180" s="21">
        <v>0</v>
      </c>
      <c r="CO180" s="21">
        <v>0</v>
      </c>
      <c r="CP180" s="21">
        <v>0</v>
      </c>
    </row>
    <row r="181" spans="1:94" s="31" customFormat="1" x14ac:dyDescent="0.25">
      <c r="A181" s="31" t="str">
        <f>"-"</f>
        <v>-</v>
      </c>
      <c r="B181" s="32" t="s">
        <v>97</v>
      </c>
      <c r="C181" s="31" t="str">
        <f>"31"</f>
        <v>31</v>
      </c>
      <c r="D181" s="31">
        <v>2.0499999999999998</v>
      </c>
      <c r="E181" s="31">
        <v>0</v>
      </c>
      <c r="F181" s="31">
        <v>0.2</v>
      </c>
      <c r="G181" s="31">
        <v>0.2</v>
      </c>
      <c r="H181" s="31">
        <v>14.54</v>
      </c>
      <c r="I181" s="33">
        <v>69.409309999999991</v>
      </c>
      <c r="J181" s="31">
        <v>0</v>
      </c>
      <c r="K181" s="31">
        <v>0</v>
      </c>
      <c r="L181" s="31">
        <v>0</v>
      </c>
      <c r="M181" s="31">
        <v>0</v>
      </c>
      <c r="N181" s="31">
        <v>0.34</v>
      </c>
      <c r="O181" s="31">
        <v>14.14</v>
      </c>
      <c r="P181" s="31">
        <v>0.06</v>
      </c>
      <c r="Q181" s="31">
        <v>0</v>
      </c>
      <c r="R181" s="31">
        <v>0</v>
      </c>
      <c r="S181" s="31">
        <v>0</v>
      </c>
      <c r="T181" s="31">
        <v>0.56000000000000005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0</v>
      </c>
      <c r="AI181" s="31">
        <v>0</v>
      </c>
      <c r="AJ181" s="31">
        <v>0</v>
      </c>
      <c r="AK181" s="31">
        <v>0</v>
      </c>
      <c r="AL181" s="31">
        <v>0</v>
      </c>
      <c r="AM181" s="31">
        <v>157.77000000000001</v>
      </c>
      <c r="AN181" s="31">
        <v>52.32</v>
      </c>
      <c r="AO181" s="31">
        <v>31.02</v>
      </c>
      <c r="AP181" s="31">
        <v>62.03</v>
      </c>
      <c r="AQ181" s="31">
        <v>23.46</v>
      </c>
      <c r="AR181" s="31">
        <v>112.2</v>
      </c>
      <c r="AS181" s="31">
        <v>69.58</v>
      </c>
      <c r="AT181" s="31">
        <v>97.09</v>
      </c>
      <c r="AU181" s="31">
        <v>80.099999999999994</v>
      </c>
      <c r="AV181" s="31">
        <v>42.07</v>
      </c>
      <c r="AW181" s="31">
        <v>74.44</v>
      </c>
      <c r="AX181" s="31">
        <v>622.47</v>
      </c>
      <c r="AY181" s="31">
        <v>0</v>
      </c>
      <c r="AZ181" s="31">
        <v>202.81</v>
      </c>
      <c r="BA181" s="31">
        <v>88.19</v>
      </c>
      <c r="BB181" s="31">
        <v>58.52</v>
      </c>
      <c r="BC181" s="31">
        <v>46.39</v>
      </c>
      <c r="BD181" s="31">
        <v>0</v>
      </c>
      <c r="BE181" s="31">
        <v>0</v>
      </c>
      <c r="BF181" s="31">
        <v>0</v>
      </c>
      <c r="BG181" s="31">
        <v>0</v>
      </c>
      <c r="BH181" s="31">
        <v>0</v>
      </c>
      <c r="BI181" s="31">
        <v>0</v>
      </c>
      <c r="BJ181" s="31">
        <v>0</v>
      </c>
      <c r="BK181" s="31">
        <v>0.02</v>
      </c>
      <c r="BL181" s="31">
        <v>0</v>
      </c>
      <c r="BM181" s="31">
        <v>0</v>
      </c>
      <c r="BN181" s="31">
        <v>0</v>
      </c>
      <c r="BO181" s="31">
        <v>0</v>
      </c>
      <c r="BP181" s="31">
        <v>0</v>
      </c>
      <c r="BQ181" s="31">
        <v>0</v>
      </c>
      <c r="BR181" s="31">
        <v>0</v>
      </c>
      <c r="BS181" s="31">
        <v>0.02</v>
      </c>
      <c r="BT181" s="31">
        <v>0</v>
      </c>
      <c r="BU181" s="31">
        <v>0</v>
      </c>
      <c r="BV181" s="31">
        <v>0.09</v>
      </c>
      <c r="BW181" s="31">
        <v>0</v>
      </c>
      <c r="BX181" s="31">
        <v>0</v>
      </c>
      <c r="BY181" s="31">
        <v>0</v>
      </c>
      <c r="BZ181" s="31">
        <v>0</v>
      </c>
      <c r="CA181" s="31">
        <v>0</v>
      </c>
      <c r="CB181" s="31">
        <v>12.12</v>
      </c>
      <c r="CD181" s="31">
        <v>0</v>
      </c>
      <c r="CF181" s="31">
        <v>0</v>
      </c>
      <c r="CG181" s="31">
        <v>0</v>
      </c>
      <c r="CH181" s="31">
        <v>0</v>
      </c>
      <c r="CI181" s="31">
        <v>0</v>
      </c>
      <c r="CJ181" s="31">
        <v>0</v>
      </c>
      <c r="CK181" s="31">
        <v>0</v>
      </c>
      <c r="CL181" s="31">
        <v>0</v>
      </c>
      <c r="CM181" s="31">
        <v>0</v>
      </c>
      <c r="CN181" s="31">
        <v>0</v>
      </c>
      <c r="CO181" s="31">
        <v>0</v>
      </c>
      <c r="CP181" s="31">
        <v>0</v>
      </c>
    </row>
    <row r="182" spans="1:94" s="34" customFormat="1" x14ac:dyDescent="0.25">
      <c r="B182" s="35" t="s">
        <v>98</v>
      </c>
      <c r="C182" s="34">
        <f>C181+C180+C179+C178+C177+C176</f>
        <v>800</v>
      </c>
      <c r="D182" s="29">
        <f>SUM(D176:D181)</f>
        <v>40.949999999999996</v>
      </c>
      <c r="E182" s="29">
        <f t="shared" ref="E182" si="964">SUM(E176:E181)</f>
        <v>0.04</v>
      </c>
      <c r="F182" s="29">
        <f t="shared" ref="F182" si="965">SUM(F176:F181)</f>
        <v>29.689999999999998</v>
      </c>
      <c r="G182" s="29">
        <f t="shared" ref="G182" si="966">SUM(G176:G181)</f>
        <v>6.9799999999999995</v>
      </c>
      <c r="H182" s="29">
        <f t="shared" ref="H182" si="967">SUM(H176:H181)</f>
        <v>114.89999999999998</v>
      </c>
      <c r="I182" s="29">
        <f t="shared" ref="I182" si="968">SUM(I176:I181)</f>
        <v>862.84064939999996</v>
      </c>
      <c r="J182" s="29">
        <f t="shared" ref="J182" si="969">SUM(J176:J181)</f>
        <v>3.0300000000000002</v>
      </c>
      <c r="K182" s="29">
        <f t="shared" ref="K182" si="970">SUM(K176:K181)</f>
        <v>3.35</v>
      </c>
      <c r="L182" s="29">
        <f t="shared" ref="L182" si="971">SUM(L176:L181)</f>
        <v>0</v>
      </c>
      <c r="M182" s="29">
        <f t="shared" ref="M182" si="972">SUM(M176:M181)</f>
        <v>0</v>
      </c>
      <c r="N182" s="29">
        <f t="shared" ref="N182" si="973">SUM(N176:N181)</f>
        <v>19.89</v>
      </c>
      <c r="O182" s="29">
        <f t="shared" ref="O182" si="974">SUM(O176:O181)</f>
        <v>79.25</v>
      </c>
      <c r="P182" s="29">
        <f t="shared" ref="P182" si="975">SUM(P176:P181)</f>
        <v>8.66</v>
      </c>
      <c r="Q182" s="29">
        <f t="shared" ref="Q182" si="976">SUM(Q176:Q181)</f>
        <v>0</v>
      </c>
      <c r="R182" s="29">
        <f t="shared" ref="R182" si="977">SUM(R176:R181)</f>
        <v>0</v>
      </c>
      <c r="S182" s="29">
        <f t="shared" ref="S182" si="978">SUM(S176:S181)</f>
        <v>0.5</v>
      </c>
      <c r="T182" s="29">
        <f t="shared" ref="T182" si="979">SUM(T176:T181)</f>
        <v>5.9600000000000009</v>
      </c>
      <c r="U182" s="29">
        <f t="shared" ref="U182" si="980">SUM(U176:U181)</f>
        <v>1033.5999999999999</v>
      </c>
      <c r="V182" s="29">
        <f t="shared" ref="V182" si="981">SUM(V176:V181)</f>
        <v>685.09</v>
      </c>
      <c r="W182" s="29">
        <f t="shared" ref="W182" si="982">SUM(W176:W181)</f>
        <v>60.4</v>
      </c>
      <c r="X182" s="29">
        <f t="shared" ref="X182" si="983">SUM(X176:X181)</f>
        <v>63.7</v>
      </c>
      <c r="Y182" s="29">
        <f t="shared" ref="Y182" si="984">SUM(Y176:Y181)</f>
        <v>198.9</v>
      </c>
      <c r="Z182" s="29">
        <f t="shared" ref="Z182" si="985">SUM(Z176:Z181)</f>
        <v>4.54</v>
      </c>
      <c r="AA182" s="29">
        <f t="shared" ref="AA182" si="986">SUM(AA176:AA181)</f>
        <v>10.8</v>
      </c>
      <c r="AB182" s="29">
        <f t="shared" ref="AB182" si="987">SUM(AB176:AB181)</f>
        <v>1375.3999999999999</v>
      </c>
      <c r="AC182" s="29">
        <f t="shared" ref="AC182" si="988">SUM(AC176:AC181)</f>
        <v>272.91999999999996</v>
      </c>
      <c r="AD182" s="29">
        <f t="shared" ref="AD182" si="989">SUM(AD176:AD181)</f>
        <v>3.94</v>
      </c>
      <c r="AE182" s="29">
        <f t="shared" ref="AE182" si="990">SUM(AE176:AE181)</f>
        <v>0.39</v>
      </c>
      <c r="AF182" s="29">
        <f t="shared" ref="AF182" si="991">SUM(AF176:AF181)</f>
        <v>0.12000000000000001</v>
      </c>
      <c r="AG182" s="29">
        <f t="shared" ref="AG182" si="992">SUM(AG176:AG181)</f>
        <v>2.0300000000000002</v>
      </c>
      <c r="AH182" s="29">
        <f t="shared" ref="AH182" si="993">SUM(AH176:AH181)</f>
        <v>5.17</v>
      </c>
      <c r="AI182" s="29">
        <f t="shared" ref="AI182" si="994">SUM(AI176:AI181)</f>
        <v>5.74</v>
      </c>
      <c r="AJ182" s="34">
        <v>0</v>
      </c>
      <c r="AK182" s="34">
        <v>199.74</v>
      </c>
      <c r="AL182" s="34">
        <v>215.37</v>
      </c>
      <c r="AM182" s="34">
        <v>1153.54</v>
      </c>
      <c r="AN182" s="34">
        <v>641.66999999999996</v>
      </c>
      <c r="AO182" s="34">
        <v>203.67</v>
      </c>
      <c r="AP182" s="34">
        <v>522.30999999999995</v>
      </c>
      <c r="AQ182" s="34">
        <v>178.18</v>
      </c>
      <c r="AR182" s="34">
        <v>769.43</v>
      </c>
      <c r="AS182" s="34">
        <v>609.9</v>
      </c>
      <c r="AT182" s="34">
        <v>870.33</v>
      </c>
      <c r="AU182" s="34">
        <v>1018.06</v>
      </c>
      <c r="AV182" s="34">
        <v>308.83</v>
      </c>
      <c r="AW182" s="34">
        <v>611.1</v>
      </c>
      <c r="AX182" s="34">
        <v>3849.78</v>
      </c>
      <c r="AY182" s="34">
        <v>0</v>
      </c>
      <c r="AZ182" s="34">
        <v>1105.42</v>
      </c>
      <c r="BA182" s="34">
        <v>680.35</v>
      </c>
      <c r="BB182" s="34">
        <v>430.52</v>
      </c>
      <c r="BC182" s="34">
        <v>270.45999999999998</v>
      </c>
      <c r="BD182" s="34">
        <v>0.11</v>
      </c>
      <c r="BE182" s="34">
        <v>0.05</v>
      </c>
      <c r="BF182" s="34">
        <v>0.03</v>
      </c>
      <c r="BG182" s="34">
        <v>0.06</v>
      </c>
      <c r="BH182" s="34">
        <v>7.0000000000000007E-2</v>
      </c>
      <c r="BI182" s="34">
        <v>0.32</v>
      </c>
      <c r="BJ182" s="34">
        <v>0</v>
      </c>
      <c r="BK182" s="34">
        <v>1.79</v>
      </c>
      <c r="BL182" s="34">
        <v>0</v>
      </c>
      <c r="BM182" s="34">
        <v>0.81</v>
      </c>
      <c r="BN182" s="34">
        <v>0.04</v>
      </c>
      <c r="BO182" s="34">
        <v>0.08</v>
      </c>
      <c r="BP182" s="34">
        <v>0</v>
      </c>
      <c r="BQ182" s="34">
        <v>0.06</v>
      </c>
      <c r="BR182" s="34">
        <v>0.11</v>
      </c>
      <c r="BS182" s="34">
        <v>3.5</v>
      </c>
      <c r="BT182" s="34">
        <v>0</v>
      </c>
      <c r="BU182" s="34">
        <v>0</v>
      </c>
      <c r="BV182" s="34">
        <v>7.12</v>
      </c>
      <c r="BW182" s="34">
        <v>0.06</v>
      </c>
      <c r="BX182" s="34">
        <v>0</v>
      </c>
      <c r="BY182" s="34">
        <v>0</v>
      </c>
      <c r="BZ182" s="34">
        <v>0</v>
      </c>
      <c r="CA182" s="34">
        <v>0</v>
      </c>
      <c r="CB182" s="34">
        <v>655.22</v>
      </c>
      <c r="CC182" s="34">
        <f>$I$182/$I$183*100</f>
        <v>100</v>
      </c>
      <c r="CD182" s="34">
        <v>1690.43</v>
      </c>
      <c r="CF182" s="34">
        <v>0</v>
      </c>
      <c r="CG182" s="34">
        <v>0</v>
      </c>
      <c r="CH182" s="34">
        <v>0</v>
      </c>
      <c r="CI182" s="34">
        <v>0</v>
      </c>
      <c r="CJ182" s="34">
        <v>0</v>
      </c>
      <c r="CK182" s="34">
        <v>0</v>
      </c>
      <c r="CL182" s="34">
        <v>0</v>
      </c>
      <c r="CM182" s="34">
        <v>0</v>
      </c>
      <c r="CN182" s="34">
        <v>0</v>
      </c>
      <c r="CO182" s="34">
        <v>16</v>
      </c>
      <c r="CP182" s="34">
        <v>1.45</v>
      </c>
    </row>
    <row r="183" spans="1:94" s="34" customFormat="1" x14ac:dyDescent="0.25">
      <c r="B183" s="35" t="s">
        <v>89</v>
      </c>
      <c r="D183" s="29">
        <f>D182</f>
        <v>40.949999999999996</v>
      </c>
      <c r="E183" s="29">
        <f t="shared" ref="E183" si="995">E182</f>
        <v>0.04</v>
      </c>
      <c r="F183" s="29">
        <f t="shared" ref="F183" si="996">F182</f>
        <v>29.689999999999998</v>
      </c>
      <c r="G183" s="29">
        <f t="shared" ref="G183" si="997">G182</f>
        <v>6.9799999999999995</v>
      </c>
      <c r="H183" s="29">
        <f t="shared" ref="H183" si="998">H182</f>
        <v>114.89999999999998</v>
      </c>
      <c r="I183" s="29">
        <f t="shared" ref="I183" si="999">I182</f>
        <v>862.84064939999996</v>
      </c>
      <c r="J183" s="29">
        <f t="shared" ref="J183" si="1000">J182</f>
        <v>3.0300000000000002</v>
      </c>
      <c r="K183" s="29">
        <f t="shared" ref="K183" si="1001">K182</f>
        <v>3.35</v>
      </c>
      <c r="L183" s="29">
        <f t="shared" ref="L183" si="1002">L182</f>
        <v>0</v>
      </c>
      <c r="M183" s="29">
        <f t="shared" ref="M183" si="1003">M182</f>
        <v>0</v>
      </c>
      <c r="N183" s="29">
        <f t="shared" ref="N183" si="1004">N182</f>
        <v>19.89</v>
      </c>
      <c r="O183" s="29">
        <f t="shared" ref="O183" si="1005">O182</f>
        <v>79.25</v>
      </c>
      <c r="P183" s="29">
        <f t="shared" ref="P183" si="1006">P182</f>
        <v>8.66</v>
      </c>
      <c r="Q183" s="29">
        <f t="shared" ref="Q183" si="1007">Q182</f>
        <v>0</v>
      </c>
      <c r="R183" s="29">
        <f t="shared" ref="R183" si="1008">R182</f>
        <v>0</v>
      </c>
      <c r="S183" s="29">
        <f t="shared" ref="S183" si="1009">S182</f>
        <v>0.5</v>
      </c>
      <c r="T183" s="29">
        <f t="shared" ref="T183" si="1010">T182</f>
        <v>5.9600000000000009</v>
      </c>
      <c r="U183" s="29">
        <f t="shared" ref="U183" si="1011">U182</f>
        <v>1033.5999999999999</v>
      </c>
      <c r="V183" s="29">
        <f t="shared" ref="V183" si="1012">V182</f>
        <v>685.09</v>
      </c>
      <c r="W183" s="29">
        <f t="shared" ref="W183" si="1013">W182</f>
        <v>60.4</v>
      </c>
      <c r="X183" s="29">
        <f t="shared" ref="X183" si="1014">X182</f>
        <v>63.7</v>
      </c>
      <c r="Y183" s="29">
        <f t="shared" ref="Y183" si="1015">Y182</f>
        <v>198.9</v>
      </c>
      <c r="Z183" s="29">
        <f t="shared" ref="Z183" si="1016">Z182</f>
        <v>4.54</v>
      </c>
      <c r="AA183" s="29">
        <f t="shared" ref="AA183" si="1017">AA182</f>
        <v>10.8</v>
      </c>
      <c r="AB183" s="29">
        <f t="shared" ref="AB183" si="1018">AB182</f>
        <v>1375.3999999999999</v>
      </c>
      <c r="AC183" s="29">
        <f t="shared" ref="AC183" si="1019">AC182</f>
        <v>272.91999999999996</v>
      </c>
      <c r="AD183" s="29">
        <f t="shared" ref="AD183" si="1020">AD182</f>
        <v>3.94</v>
      </c>
      <c r="AE183" s="29">
        <f t="shared" ref="AE183" si="1021">AE182</f>
        <v>0.39</v>
      </c>
      <c r="AF183" s="29">
        <f t="shared" ref="AF183" si="1022">AF182</f>
        <v>0.12000000000000001</v>
      </c>
      <c r="AG183" s="29">
        <f t="shared" ref="AG183" si="1023">AG182</f>
        <v>2.0300000000000002</v>
      </c>
      <c r="AH183" s="29">
        <f t="shared" ref="AH183" si="1024">AH182</f>
        <v>5.17</v>
      </c>
      <c r="AI183" s="29">
        <f t="shared" ref="AI183" si="1025">AI182</f>
        <v>5.74</v>
      </c>
      <c r="AJ183" s="34">
        <v>0</v>
      </c>
      <c r="AK183" s="34">
        <v>199.74</v>
      </c>
      <c r="AL183" s="34">
        <v>215.37</v>
      </c>
      <c r="AM183" s="34">
        <v>1153.54</v>
      </c>
      <c r="AN183" s="34">
        <v>641.66999999999996</v>
      </c>
      <c r="AO183" s="34">
        <v>203.67</v>
      </c>
      <c r="AP183" s="34">
        <v>522.30999999999995</v>
      </c>
      <c r="AQ183" s="34">
        <v>178.18</v>
      </c>
      <c r="AR183" s="34">
        <v>769.43</v>
      </c>
      <c r="AS183" s="34">
        <v>609.9</v>
      </c>
      <c r="AT183" s="34">
        <v>870.33</v>
      </c>
      <c r="AU183" s="34">
        <v>1018.06</v>
      </c>
      <c r="AV183" s="34">
        <v>308.83</v>
      </c>
      <c r="AW183" s="34">
        <v>611.1</v>
      </c>
      <c r="AX183" s="34">
        <v>3849.78</v>
      </c>
      <c r="AY183" s="34">
        <v>0</v>
      </c>
      <c r="AZ183" s="34">
        <v>1105.42</v>
      </c>
      <c r="BA183" s="34">
        <v>680.35</v>
      </c>
      <c r="BB183" s="34">
        <v>430.52</v>
      </c>
      <c r="BC183" s="34">
        <v>270.45999999999998</v>
      </c>
      <c r="BD183" s="34">
        <v>0.11</v>
      </c>
      <c r="BE183" s="34">
        <v>0.05</v>
      </c>
      <c r="BF183" s="34">
        <v>0.03</v>
      </c>
      <c r="BG183" s="34">
        <v>0.06</v>
      </c>
      <c r="BH183" s="34">
        <v>7.0000000000000007E-2</v>
      </c>
      <c r="BI183" s="34">
        <v>0.32</v>
      </c>
      <c r="BJ183" s="34">
        <v>0</v>
      </c>
      <c r="BK183" s="34">
        <v>1.79</v>
      </c>
      <c r="BL183" s="34">
        <v>0</v>
      </c>
      <c r="BM183" s="34">
        <v>0.81</v>
      </c>
      <c r="BN183" s="34">
        <v>0.04</v>
      </c>
      <c r="BO183" s="34">
        <v>0.08</v>
      </c>
      <c r="BP183" s="34">
        <v>0</v>
      </c>
      <c r="BQ183" s="34">
        <v>0.06</v>
      </c>
      <c r="BR183" s="34">
        <v>0.11</v>
      </c>
      <c r="BS183" s="34">
        <v>3.5</v>
      </c>
      <c r="BT183" s="34">
        <v>0</v>
      </c>
      <c r="BU183" s="34">
        <v>0</v>
      </c>
      <c r="BV183" s="34">
        <v>7.12</v>
      </c>
      <c r="BW183" s="34">
        <v>0.06</v>
      </c>
      <c r="BX183" s="34">
        <v>0</v>
      </c>
      <c r="BY183" s="34">
        <v>0</v>
      </c>
      <c r="BZ183" s="34">
        <v>0</v>
      </c>
      <c r="CA183" s="34">
        <v>0</v>
      </c>
      <c r="CB183" s="34">
        <v>655.22</v>
      </c>
      <c r="CD183" s="34">
        <v>1690.43</v>
      </c>
      <c r="CF183" s="34">
        <v>0</v>
      </c>
      <c r="CG183" s="34">
        <v>0</v>
      </c>
      <c r="CH183" s="34">
        <v>0</v>
      </c>
      <c r="CI183" s="34">
        <v>0</v>
      </c>
      <c r="CJ183" s="34">
        <v>0</v>
      </c>
      <c r="CK183" s="34">
        <v>0</v>
      </c>
      <c r="CL183" s="34">
        <v>0</v>
      </c>
      <c r="CM183" s="34">
        <v>0</v>
      </c>
      <c r="CN183" s="34">
        <v>0</v>
      </c>
      <c r="CO183" s="34">
        <v>16</v>
      </c>
      <c r="CP183" s="34">
        <v>1.45</v>
      </c>
    </row>
    <row r="184" spans="1:94" x14ac:dyDescent="0.25">
      <c r="B184" s="30" t="s">
        <v>149</v>
      </c>
    </row>
    <row r="185" spans="1:94" x14ac:dyDescent="0.25">
      <c r="B185" s="30" t="s">
        <v>91</v>
      </c>
    </row>
    <row r="186" spans="1:94" s="21" customFormat="1" ht="31.5" x14ac:dyDescent="0.25">
      <c r="A186" s="21" t="str">
        <f>"2/2"</f>
        <v>2/2</v>
      </c>
      <c r="B186" s="22" t="s">
        <v>165</v>
      </c>
      <c r="C186" s="21" t="str">
        <f>"265"</f>
        <v>265</v>
      </c>
      <c r="D186" s="21">
        <v>7.14</v>
      </c>
      <c r="E186" s="21">
        <v>2.5099999999999998</v>
      </c>
      <c r="F186" s="21">
        <v>7.48</v>
      </c>
      <c r="G186" s="21">
        <v>5.22</v>
      </c>
      <c r="H186" s="21">
        <v>24.72</v>
      </c>
      <c r="I186" s="23">
        <v>186.91</v>
      </c>
      <c r="J186" s="21">
        <v>1.1100000000000001</v>
      </c>
      <c r="K186" s="21">
        <v>3.25</v>
      </c>
      <c r="L186" s="21">
        <v>0</v>
      </c>
      <c r="M186" s="21">
        <v>0</v>
      </c>
      <c r="N186" s="21">
        <v>5.51</v>
      </c>
      <c r="O186" s="21">
        <v>5.04</v>
      </c>
      <c r="P186" s="21">
        <v>2.16</v>
      </c>
      <c r="Q186" s="21">
        <v>0</v>
      </c>
      <c r="R186" s="21">
        <v>0</v>
      </c>
      <c r="S186" s="21">
        <v>0.28000000000000003</v>
      </c>
      <c r="T186" s="21">
        <v>1.54</v>
      </c>
      <c r="U186" s="21">
        <v>218.18</v>
      </c>
      <c r="V186" s="21">
        <v>339.72</v>
      </c>
      <c r="W186" s="21">
        <v>40.43</v>
      </c>
      <c r="X186" s="21">
        <v>23.22</v>
      </c>
      <c r="Y186" s="21">
        <v>66.680000000000007</v>
      </c>
      <c r="Z186" s="21">
        <v>1.1000000000000001</v>
      </c>
      <c r="AA186" s="21">
        <v>8.8000000000000007</v>
      </c>
      <c r="AB186" s="21">
        <v>974.4</v>
      </c>
      <c r="AC186" s="21">
        <v>217.84</v>
      </c>
      <c r="AD186" s="21">
        <v>2.4700000000000002</v>
      </c>
      <c r="AE186" s="21">
        <v>0.05</v>
      </c>
      <c r="AF186" s="21">
        <v>0.05</v>
      </c>
      <c r="AG186" s="21">
        <v>0.65</v>
      </c>
      <c r="AH186" s="21">
        <v>1.17</v>
      </c>
      <c r="AI186" s="21">
        <v>10.91</v>
      </c>
      <c r="AJ186" s="21">
        <v>0</v>
      </c>
      <c r="AK186" s="21">
        <v>11.07</v>
      </c>
      <c r="AL186" s="21">
        <v>10.11</v>
      </c>
      <c r="AM186" s="21">
        <v>77.790000000000006</v>
      </c>
      <c r="AN186" s="21">
        <v>72.430000000000007</v>
      </c>
      <c r="AO186" s="21">
        <v>20.7</v>
      </c>
      <c r="AP186" s="21">
        <v>51.58</v>
      </c>
      <c r="AQ186" s="21">
        <v>15.23</v>
      </c>
      <c r="AR186" s="21">
        <v>58.05</v>
      </c>
      <c r="AS186" s="21">
        <v>63.87</v>
      </c>
      <c r="AT186" s="21">
        <v>103.41</v>
      </c>
      <c r="AU186" s="21">
        <v>194.3</v>
      </c>
      <c r="AV186" s="21">
        <v>23.79</v>
      </c>
      <c r="AW186" s="21">
        <v>48.98</v>
      </c>
      <c r="AX186" s="21">
        <v>326.85000000000002</v>
      </c>
      <c r="AY186" s="21">
        <v>0</v>
      </c>
      <c r="AZ186" s="21">
        <v>68.099999999999994</v>
      </c>
      <c r="BA186" s="21">
        <v>61.15</v>
      </c>
      <c r="BB186" s="21">
        <v>47.52</v>
      </c>
      <c r="BC186" s="21">
        <v>20.63</v>
      </c>
      <c r="BD186" s="21">
        <v>0</v>
      </c>
      <c r="BE186" s="21">
        <v>0</v>
      </c>
      <c r="BF186" s="21">
        <v>0</v>
      </c>
      <c r="BG186" s="21">
        <v>0</v>
      </c>
      <c r="BH186" s="21">
        <v>0</v>
      </c>
      <c r="BI186" s="21">
        <v>0</v>
      </c>
      <c r="BJ186" s="21">
        <v>0</v>
      </c>
      <c r="BK186" s="21">
        <v>0.28999999999999998</v>
      </c>
      <c r="BL186" s="21">
        <v>0</v>
      </c>
      <c r="BM186" s="21">
        <v>0.18</v>
      </c>
      <c r="BN186" s="21">
        <v>0.01</v>
      </c>
      <c r="BO186" s="21">
        <v>0.03</v>
      </c>
      <c r="BP186" s="21">
        <v>0</v>
      </c>
      <c r="BQ186" s="21">
        <v>0</v>
      </c>
      <c r="BR186" s="21">
        <v>0</v>
      </c>
      <c r="BS186" s="21">
        <v>1.08</v>
      </c>
      <c r="BT186" s="21">
        <v>0</v>
      </c>
      <c r="BU186" s="21">
        <v>0</v>
      </c>
      <c r="BV186" s="21">
        <v>2.99</v>
      </c>
      <c r="BW186" s="21">
        <v>0</v>
      </c>
      <c r="BX186" s="21">
        <v>0</v>
      </c>
      <c r="BY186" s="21">
        <v>0</v>
      </c>
      <c r="BZ186" s="21">
        <v>0</v>
      </c>
      <c r="CA186" s="21">
        <v>0</v>
      </c>
      <c r="CB186" s="21">
        <v>298.94</v>
      </c>
      <c r="CD186" s="21">
        <v>165.4</v>
      </c>
      <c r="CF186" s="21">
        <v>0</v>
      </c>
      <c r="CG186" s="21">
        <v>0</v>
      </c>
      <c r="CH186" s="21">
        <v>0</v>
      </c>
      <c r="CI186" s="21">
        <v>0</v>
      </c>
      <c r="CJ186" s="21">
        <v>0</v>
      </c>
      <c r="CK186" s="21">
        <v>0</v>
      </c>
      <c r="CL186" s="21">
        <v>0</v>
      </c>
      <c r="CM186" s="21">
        <v>0</v>
      </c>
      <c r="CN186" s="21">
        <v>0</v>
      </c>
      <c r="CO186" s="21">
        <v>0</v>
      </c>
      <c r="CP186" s="21">
        <v>0.5</v>
      </c>
    </row>
    <row r="187" spans="1:94" s="21" customFormat="1" ht="31.5" x14ac:dyDescent="0.25">
      <c r="A187" s="21" t="str">
        <f>"54 Сб 1983"</f>
        <v>54 Сб 1983</v>
      </c>
      <c r="B187" s="22" t="s">
        <v>150</v>
      </c>
      <c r="C187" s="21" t="str">
        <f>"100"</f>
        <v>100</v>
      </c>
      <c r="D187" s="21">
        <v>18.940000000000001</v>
      </c>
      <c r="E187" s="21">
        <v>0.51</v>
      </c>
      <c r="F187" s="21">
        <v>14.94</v>
      </c>
      <c r="G187" s="21">
        <v>9.6</v>
      </c>
      <c r="H187" s="21">
        <v>9.52</v>
      </c>
      <c r="I187" s="23">
        <v>247.08301317647059</v>
      </c>
      <c r="J187" s="21">
        <v>4.4800000000000004</v>
      </c>
      <c r="K187" s="21">
        <v>6.26</v>
      </c>
      <c r="L187" s="21">
        <v>0</v>
      </c>
      <c r="M187" s="21">
        <v>0</v>
      </c>
      <c r="N187" s="21">
        <v>1.55</v>
      </c>
      <c r="O187" s="21">
        <v>6.97</v>
      </c>
      <c r="P187" s="21">
        <v>1</v>
      </c>
      <c r="Q187" s="21">
        <v>0</v>
      </c>
      <c r="R187" s="21">
        <v>0</v>
      </c>
      <c r="S187" s="21">
        <v>0.12</v>
      </c>
      <c r="T187" s="21">
        <v>1.37</v>
      </c>
      <c r="U187" s="21">
        <v>68.94</v>
      </c>
      <c r="V187" s="21">
        <v>50.45</v>
      </c>
      <c r="W187" s="21">
        <v>10.15</v>
      </c>
      <c r="X187" s="21">
        <v>7.21</v>
      </c>
      <c r="Y187" s="21">
        <v>28.43</v>
      </c>
      <c r="Z187" s="21">
        <v>0.54</v>
      </c>
      <c r="AA187" s="21">
        <v>26.47</v>
      </c>
      <c r="AB187" s="21">
        <v>19.690000000000001</v>
      </c>
      <c r="AC187" s="21">
        <v>48.2</v>
      </c>
      <c r="AD187" s="21">
        <v>4.4800000000000004</v>
      </c>
      <c r="AE187" s="21">
        <v>0.03</v>
      </c>
      <c r="AF187" s="21">
        <v>0.03</v>
      </c>
      <c r="AG187" s="21">
        <v>0.25</v>
      </c>
      <c r="AH187" s="21">
        <v>0.75</v>
      </c>
      <c r="AI187" s="21">
        <v>0.66</v>
      </c>
      <c r="AJ187" s="21">
        <v>0</v>
      </c>
      <c r="AK187" s="21">
        <v>28.76</v>
      </c>
      <c r="AL187" s="21">
        <v>22.52</v>
      </c>
      <c r="AM187" s="21">
        <v>40.86</v>
      </c>
      <c r="AN187" s="21">
        <v>33.51</v>
      </c>
      <c r="AO187" s="21">
        <v>15.61</v>
      </c>
      <c r="AP187" s="21">
        <v>23.25</v>
      </c>
      <c r="AQ187" s="21">
        <v>8.7100000000000009</v>
      </c>
      <c r="AR187" s="21">
        <v>24.52</v>
      </c>
      <c r="AS187" s="21">
        <v>26.35</v>
      </c>
      <c r="AT187" s="21">
        <v>28.76</v>
      </c>
      <c r="AU187" s="21">
        <v>45.49</v>
      </c>
      <c r="AV187" s="21">
        <v>13.28</v>
      </c>
      <c r="AW187" s="21">
        <v>15.56</v>
      </c>
      <c r="AX187" s="21">
        <v>67.69</v>
      </c>
      <c r="AY187" s="21">
        <v>0.5</v>
      </c>
      <c r="AZ187" s="21">
        <v>15.68</v>
      </c>
      <c r="BA187" s="21">
        <v>34.729999999999997</v>
      </c>
      <c r="BB187" s="21">
        <v>18.29</v>
      </c>
      <c r="BC187" s="21">
        <v>10.7</v>
      </c>
      <c r="BD187" s="21">
        <v>0.19</v>
      </c>
      <c r="BE187" s="21">
        <v>0.04</v>
      </c>
      <c r="BF187" s="21">
        <v>0.04</v>
      </c>
      <c r="BG187" s="21">
        <v>0.1</v>
      </c>
      <c r="BH187" s="21">
        <v>0.13</v>
      </c>
      <c r="BI187" s="21">
        <v>0.41</v>
      </c>
      <c r="BJ187" s="21">
        <v>0</v>
      </c>
      <c r="BK187" s="21">
        <v>1.79</v>
      </c>
      <c r="BL187" s="21">
        <v>0</v>
      </c>
      <c r="BM187" s="21">
        <v>0.73</v>
      </c>
      <c r="BN187" s="21">
        <v>0.02</v>
      </c>
      <c r="BO187" s="21">
        <v>0.06</v>
      </c>
      <c r="BP187" s="21">
        <v>0</v>
      </c>
      <c r="BQ187" s="21">
        <v>0.04</v>
      </c>
      <c r="BR187" s="21">
        <v>0.15</v>
      </c>
      <c r="BS187" s="21">
        <v>3.14</v>
      </c>
      <c r="BT187" s="21">
        <v>0</v>
      </c>
      <c r="BU187" s="21">
        <v>0</v>
      </c>
      <c r="BV187" s="21">
        <v>5.61</v>
      </c>
      <c r="BW187" s="21">
        <v>0</v>
      </c>
      <c r="BX187" s="21">
        <v>0</v>
      </c>
      <c r="BY187" s="21">
        <v>0</v>
      </c>
      <c r="BZ187" s="21">
        <v>0</v>
      </c>
      <c r="CA187" s="21">
        <v>0</v>
      </c>
      <c r="CB187" s="21">
        <v>85.5</v>
      </c>
      <c r="CD187" s="21">
        <v>29.75</v>
      </c>
      <c r="CF187" s="21">
        <v>0</v>
      </c>
      <c r="CG187" s="21">
        <v>0</v>
      </c>
      <c r="CH187" s="21">
        <v>0</v>
      </c>
      <c r="CI187" s="21">
        <v>0</v>
      </c>
      <c r="CJ187" s="21">
        <v>0</v>
      </c>
      <c r="CK187" s="21">
        <v>0</v>
      </c>
      <c r="CL187" s="21">
        <v>0</v>
      </c>
      <c r="CM187" s="21">
        <v>0</v>
      </c>
      <c r="CN187" s="21">
        <v>0</v>
      </c>
      <c r="CO187" s="21">
        <v>0</v>
      </c>
      <c r="CP187" s="21">
        <v>0</v>
      </c>
    </row>
    <row r="188" spans="1:94" s="21" customFormat="1" x14ac:dyDescent="0.25">
      <c r="A188" s="21" t="str">
        <f>"3/3"</f>
        <v>3/3</v>
      </c>
      <c r="B188" s="22" t="s">
        <v>106</v>
      </c>
      <c r="C188" s="21" t="str">
        <f>"150"</f>
        <v>150</v>
      </c>
      <c r="D188" s="21">
        <v>3.11</v>
      </c>
      <c r="E188" s="21">
        <v>0.55000000000000004</v>
      </c>
      <c r="F188" s="21">
        <v>6.3</v>
      </c>
      <c r="G188" s="21">
        <v>0.88</v>
      </c>
      <c r="H188" s="21">
        <v>22.07</v>
      </c>
      <c r="I188" s="23">
        <v>183.68</v>
      </c>
      <c r="J188" s="21">
        <v>2.2799999999999998</v>
      </c>
      <c r="K188" s="21">
        <v>0.08</v>
      </c>
      <c r="L188" s="21">
        <v>0</v>
      </c>
      <c r="M188" s="21">
        <v>0</v>
      </c>
      <c r="N188" s="21">
        <v>2.15</v>
      </c>
      <c r="O188" s="21">
        <v>18.23</v>
      </c>
      <c r="P188" s="21">
        <v>1.7</v>
      </c>
      <c r="Q188" s="21">
        <v>0</v>
      </c>
      <c r="R188" s="21">
        <v>0</v>
      </c>
      <c r="S188" s="21">
        <v>0.28999999999999998</v>
      </c>
      <c r="T188" s="21">
        <v>1.89</v>
      </c>
      <c r="U188" s="21">
        <v>77.84</v>
      </c>
      <c r="V188" s="21">
        <v>636.26</v>
      </c>
      <c r="W188" s="21">
        <v>33.96</v>
      </c>
      <c r="X188" s="21">
        <v>30.35</v>
      </c>
      <c r="Y188" s="21">
        <v>86.82</v>
      </c>
      <c r="Z188" s="21">
        <v>1.1200000000000001</v>
      </c>
      <c r="AA188" s="21">
        <v>18.75</v>
      </c>
      <c r="AB188" s="21">
        <v>34.11</v>
      </c>
      <c r="AC188" s="21">
        <v>25.05</v>
      </c>
      <c r="AD188" s="21">
        <v>0.17</v>
      </c>
      <c r="AE188" s="21">
        <v>0.12</v>
      </c>
      <c r="AF188" s="21">
        <v>0.1</v>
      </c>
      <c r="AG188" s="21">
        <v>1.33</v>
      </c>
      <c r="AH188" s="21">
        <v>2.59</v>
      </c>
      <c r="AI188" s="21">
        <v>5.45</v>
      </c>
      <c r="AJ188" s="21">
        <v>0</v>
      </c>
      <c r="AK188" s="21">
        <v>30.53</v>
      </c>
      <c r="AL188" s="21">
        <v>30.14</v>
      </c>
      <c r="AM188" s="21">
        <v>116</v>
      </c>
      <c r="AN188" s="21">
        <v>118.1</v>
      </c>
      <c r="AO188" s="21">
        <v>26.61</v>
      </c>
      <c r="AP188" s="21">
        <v>76.13</v>
      </c>
      <c r="AQ188" s="21">
        <v>34.840000000000003</v>
      </c>
      <c r="AR188" s="21">
        <v>80.09</v>
      </c>
      <c r="AS188" s="21">
        <v>75.67</v>
      </c>
      <c r="AT188" s="21">
        <v>206.13</v>
      </c>
      <c r="AU188" s="21">
        <v>91.81</v>
      </c>
      <c r="AV188" s="21">
        <v>19.2</v>
      </c>
      <c r="AW188" s="21">
        <v>53.44</v>
      </c>
      <c r="AX188" s="21">
        <v>287.20999999999998</v>
      </c>
      <c r="AY188" s="21">
        <v>0</v>
      </c>
      <c r="AZ188" s="21">
        <v>40.19</v>
      </c>
      <c r="BA188" s="21">
        <v>36.549999999999997</v>
      </c>
      <c r="BB188" s="21">
        <v>72.75</v>
      </c>
      <c r="BC188" s="21">
        <v>21.66</v>
      </c>
      <c r="BD188" s="21">
        <v>0.1</v>
      </c>
      <c r="BE188" s="21">
        <v>0.04</v>
      </c>
      <c r="BF188" s="21">
        <v>0.02</v>
      </c>
      <c r="BG188" s="21">
        <v>0.05</v>
      </c>
      <c r="BH188" s="21">
        <v>0.06</v>
      </c>
      <c r="BI188" s="21">
        <v>0.28999999999999998</v>
      </c>
      <c r="BJ188" s="21">
        <v>0</v>
      </c>
      <c r="BK188" s="21">
        <v>0.88</v>
      </c>
      <c r="BL188" s="21">
        <v>0</v>
      </c>
      <c r="BM188" s="21">
        <v>0.26</v>
      </c>
      <c r="BN188" s="21">
        <v>0</v>
      </c>
      <c r="BO188" s="21">
        <v>0</v>
      </c>
      <c r="BP188" s="21">
        <v>0</v>
      </c>
      <c r="BQ188" s="21">
        <v>0.05</v>
      </c>
      <c r="BR188" s="21">
        <v>0.09</v>
      </c>
      <c r="BS188" s="21">
        <v>0.85</v>
      </c>
      <c r="BT188" s="21">
        <v>0</v>
      </c>
      <c r="BU188" s="21">
        <v>0</v>
      </c>
      <c r="BV188" s="21">
        <v>0.14000000000000001</v>
      </c>
      <c r="BW188" s="21">
        <v>0</v>
      </c>
      <c r="BX188" s="21">
        <v>0</v>
      </c>
      <c r="BY188" s="21">
        <v>0</v>
      </c>
      <c r="BZ188" s="21">
        <v>0</v>
      </c>
      <c r="CA188" s="21">
        <v>0</v>
      </c>
      <c r="CB188" s="21">
        <v>123.62</v>
      </c>
      <c r="CD188" s="21">
        <v>24.43</v>
      </c>
      <c r="CF188" s="21">
        <v>0</v>
      </c>
      <c r="CG188" s="21">
        <v>0</v>
      </c>
      <c r="CH188" s="21">
        <v>0</v>
      </c>
      <c r="CI188" s="21">
        <v>0</v>
      </c>
      <c r="CJ188" s="21">
        <v>0</v>
      </c>
      <c r="CK188" s="21">
        <v>0</v>
      </c>
      <c r="CL188" s="21">
        <v>0</v>
      </c>
      <c r="CM188" s="21">
        <v>0</v>
      </c>
      <c r="CN188" s="21">
        <v>0</v>
      </c>
      <c r="CO188" s="21">
        <v>0</v>
      </c>
      <c r="CP188" s="21">
        <v>0.23</v>
      </c>
    </row>
    <row r="189" spans="1:94" s="21" customFormat="1" x14ac:dyDescent="0.25">
      <c r="A189" s="21" t="str">
        <f>"6/10"</f>
        <v>6/10</v>
      </c>
      <c r="B189" s="22" t="s">
        <v>95</v>
      </c>
      <c r="C189" s="21" t="str">
        <f>"200"</f>
        <v>200</v>
      </c>
      <c r="D189" s="21">
        <v>1.02</v>
      </c>
      <c r="E189" s="21">
        <v>0</v>
      </c>
      <c r="F189" s="21">
        <v>0.06</v>
      </c>
      <c r="G189" s="21">
        <v>0.06</v>
      </c>
      <c r="H189" s="21">
        <v>33.299999999999997</v>
      </c>
      <c r="I189" s="23">
        <v>87.598919999999993</v>
      </c>
      <c r="J189" s="21">
        <v>0.02</v>
      </c>
      <c r="K189" s="21">
        <v>0</v>
      </c>
      <c r="L189" s="21">
        <v>0</v>
      </c>
      <c r="M189" s="21">
        <v>0</v>
      </c>
      <c r="N189" s="21">
        <v>19.190000000000001</v>
      </c>
      <c r="O189" s="21">
        <v>0.56999999999999995</v>
      </c>
      <c r="P189" s="21">
        <v>3.42</v>
      </c>
      <c r="Q189" s="21">
        <v>0</v>
      </c>
      <c r="R189" s="21">
        <v>0</v>
      </c>
      <c r="S189" s="21">
        <v>0.3</v>
      </c>
      <c r="T189" s="21">
        <v>0.81</v>
      </c>
      <c r="U189" s="21">
        <v>3.47</v>
      </c>
      <c r="V189" s="21">
        <v>340.26</v>
      </c>
      <c r="W189" s="21">
        <v>31.33</v>
      </c>
      <c r="X189" s="21">
        <v>19.95</v>
      </c>
      <c r="Y189" s="21">
        <v>27.16</v>
      </c>
      <c r="Z189" s="21">
        <v>0.65</v>
      </c>
      <c r="AA189" s="21">
        <v>0</v>
      </c>
      <c r="AB189" s="21">
        <v>630</v>
      </c>
      <c r="AC189" s="21">
        <v>116.6</v>
      </c>
      <c r="AD189" s="21">
        <v>1.1000000000000001</v>
      </c>
      <c r="AE189" s="21">
        <v>0.02</v>
      </c>
      <c r="AF189" s="21">
        <v>0.04</v>
      </c>
      <c r="AG189" s="21">
        <v>0.51</v>
      </c>
      <c r="AH189" s="21">
        <v>0.78</v>
      </c>
      <c r="AI189" s="21">
        <v>0.32</v>
      </c>
      <c r="AJ189" s="21">
        <v>0</v>
      </c>
      <c r="AK189" s="21">
        <v>0</v>
      </c>
      <c r="AL189" s="21">
        <v>0</v>
      </c>
      <c r="AM189" s="21">
        <v>0.01</v>
      </c>
      <c r="AN189" s="21">
        <v>0.02</v>
      </c>
      <c r="AO189" s="21">
        <v>0</v>
      </c>
      <c r="AP189" s="21">
        <v>0.01</v>
      </c>
      <c r="AQ189" s="21">
        <v>0</v>
      </c>
      <c r="AR189" s="21">
        <v>0.01</v>
      </c>
      <c r="AS189" s="21">
        <v>0.01</v>
      </c>
      <c r="AT189" s="21">
        <v>0.01</v>
      </c>
      <c r="AU189" s="21">
        <v>0.06</v>
      </c>
      <c r="AV189" s="21">
        <v>0</v>
      </c>
      <c r="AW189" s="21">
        <v>0.01</v>
      </c>
      <c r="AX189" s="21">
        <v>0.03</v>
      </c>
      <c r="AY189" s="21">
        <v>0</v>
      </c>
      <c r="AZ189" s="21">
        <v>0.02</v>
      </c>
      <c r="BA189" s="21">
        <v>0.01</v>
      </c>
      <c r="BB189" s="21">
        <v>0.01</v>
      </c>
      <c r="BC189" s="21">
        <v>0</v>
      </c>
      <c r="BD189" s="21">
        <v>0</v>
      </c>
      <c r="BE189" s="21">
        <v>0</v>
      </c>
      <c r="BF189" s="21">
        <v>0</v>
      </c>
      <c r="BG189" s="21">
        <v>0</v>
      </c>
      <c r="BH189" s="21">
        <v>0</v>
      </c>
      <c r="BI189" s="21">
        <v>0</v>
      </c>
      <c r="BJ189" s="21">
        <v>0</v>
      </c>
      <c r="BK189" s="21">
        <v>0</v>
      </c>
      <c r="BL189" s="21">
        <v>0</v>
      </c>
      <c r="BM189" s="21">
        <v>0</v>
      </c>
      <c r="BN189" s="21">
        <v>0</v>
      </c>
      <c r="BO189" s="21">
        <v>0</v>
      </c>
      <c r="BP189" s="21">
        <v>0</v>
      </c>
      <c r="BQ189" s="21">
        <v>0</v>
      </c>
      <c r="BR189" s="21">
        <v>0</v>
      </c>
      <c r="BS189" s="21">
        <v>0.01</v>
      </c>
      <c r="BT189" s="21">
        <v>0</v>
      </c>
      <c r="BU189" s="21">
        <v>0</v>
      </c>
      <c r="BV189" s="21">
        <v>0.01</v>
      </c>
      <c r="BW189" s="21">
        <v>0</v>
      </c>
      <c r="BX189" s="21">
        <v>0</v>
      </c>
      <c r="BY189" s="21">
        <v>0</v>
      </c>
      <c r="BZ189" s="21">
        <v>0</v>
      </c>
      <c r="CA189" s="21">
        <v>0</v>
      </c>
      <c r="CB189" s="21">
        <v>214.01</v>
      </c>
      <c r="CD189" s="21">
        <v>105</v>
      </c>
      <c r="CF189" s="21">
        <v>0</v>
      </c>
      <c r="CG189" s="21">
        <v>0</v>
      </c>
      <c r="CH189" s="21">
        <v>0</v>
      </c>
      <c r="CI189" s="21">
        <v>0</v>
      </c>
      <c r="CJ189" s="21">
        <v>0</v>
      </c>
      <c r="CK189" s="21">
        <v>0</v>
      </c>
      <c r="CL189" s="21">
        <v>0</v>
      </c>
      <c r="CM189" s="21">
        <v>0</v>
      </c>
      <c r="CN189" s="21">
        <v>0</v>
      </c>
      <c r="CO189" s="21">
        <v>10</v>
      </c>
      <c r="CP189" s="21">
        <v>0</v>
      </c>
    </row>
    <row r="190" spans="1:94" s="21" customFormat="1" x14ac:dyDescent="0.25">
      <c r="A190" s="21" t="str">
        <f>"-"</f>
        <v>-</v>
      </c>
      <c r="B190" s="22" t="s">
        <v>96</v>
      </c>
      <c r="C190" s="21" t="str">
        <f>"31"</f>
        <v>31</v>
      </c>
      <c r="D190" s="21">
        <v>2.0499999999999998</v>
      </c>
      <c r="E190" s="21">
        <v>0</v>
      </c>
      <c r="F190" s="21">
        <v>0.37</v>
      </c>
      <c r="G190" s="21">
        <v>0.37</v>
      </c>
      <c r="H190" s="21">
        <v>12.93</v>
      </c>
      <c r="I190" s="23">
        <v>59.947799999999994</v>
      </c>
      <c r="J190" s="21">
        <v>0.06</v>
      </c>
      <c r="K190" s="21">
        <v>0</v>
      </c>
      <c r="L190" s="21">
        <v>0</v>
      </c>
      <c r="M190" s="21">
        <v>0</v>
      </c>
      <c r="N190" s="21">
        <v>0.37</v>
      </c>
      <c r="O190" s="21">
        <v>9.98</v>
      </c>
      <c r="P190" s="21">
        <v>2.57</v>
      </c>
      <c r="Q190" s="21">
        <v>0</v>
      </c>
      <c r="R190" s="21">
        <v>0</v>
      </c>
      <c r="S190" s="21">
        <v>0.31</v>
      </c>
      <c r="T190" s="21">
        <v>0.78</v>
      </c>
      <c r="U190" s="21">
        <v>189.1</v>
      </c>
      <c r="V190" s="21">
        <v>75.95</v>
      </c>
      <c r="W190" s="21">
        <v>10.85</v>
      </c>
      <c r="X190" s="21">
        <v>14.57</v>
      </c>
      <c r="Y190" s="21">
        <v>48.98</v>
      </c>
      <c r="Z190" s="21">
        <v>1.21</v>
      </c>
      <c r="AA190" s="21">
        <v>0</v>
      </c>
      <c r="AB190" s="21">
        <v>1.55</v>
      </c>
      <c r="AC190" s="21">
        <v>0.31</v>
      </c>
      <c r="AD190" s="21">
        <v>0.43</v>
      </c>
      <c r="AE190" s="21">
        <v>0.06</v>
      </c>
      <c r="AF190" s="21">
        <v>0.02</v>
      </c>
      <c r="AG190" s="21">
        <v>0.22</v>
      </c>
      <c r="AH190" s="21">
        <v>0.62</v>
      </c>
      <c r="AI190" s="21">
        <v>0</v>
      </c>
      <c r="AJ190" s="21">
        <v>0</v>
      </c>
      <c r="AK190" s="21">
        <v>0</v>
      </c>
      <c r="AL190" s="21">
        <v>0</v>
      </c>
      <c r="AM190" s="21">
        <v>132.37</v>
      </c>
      <c r="AN190" s="21">
        <v>69.13</v>
      </c>
      <c r="AO190" s="21">
        <v>28.83</v>
      </c>
      <c r="AP190" s="21">
        <v>61.38</v>
      </c>
      <c r="AQ190" s="21">
        <v>24.8</v>
      </c>
      <c r="AR190" s="21">
        <v>115.01</v>
      </c>
      <c r="AS190" s="21">
        <v>92.07</v>
      </c>
      <c r="AT190" s="21">
        <v>90.21</v>
      </c>
      <c r="AU190" s="21">
        <v>143.84</v>
      </c>
      <c r="AV190" s="21">
        <v>38.44</v>
      </c>
      <c r="AW190" s="21">
        <v>96.1</v>
      </c>
      <c r="AX190" s="21">
        <v>473.99</v>
      </c>
      <c r="AY190" s="21">
        <v>0</v>
      </c>
      <c r="AZ190" s="21">
        <v>163.06</v>
      </c>
      <c r="BA190" s="21">
        <v>90.21</v>
      </c>
      <c r="BB190" s="21">
        <v>55.8</v>
      </c>
      <c r="BC190" s="21">
        <v>40.299999999999997</v>
      </c>
      <c r="BD190" s="21">
        <v>0</v>
      </c>
      <c r="BE190" s="21">
        <v>0</v>
      </c>
      <c r="BF190" s="21">
        <v>0</v>
      </c>
      <c r="BG190" s="21">
        <v>0</v>
      </c>
      <c r="BH190" s="21">
        <v>0</v>
      </c>
      <c r="BI190" s="21">
        <v>0</v>
      </c>
      <c r="BJ190" s="21">
        <v>0</v>
      </c>
      <c r="BK190" s="21">
        <v>0.04</v>
      </c>
      <c r="BL190" s="21">
        <v>0</v>
      </c>
      <c r="BM190" s="21">
        <v>0</v>
      </c>
      <c r="BN190" s="21">
        <v>0.01</v>
      </c>
      <c r="BO190" s="21">
        <v>0</v>
      </c>
      <c r="BP190" s="21">
        <v>0</v>
      </c>
      <c r="BQ190" s="21">
        <v>0</v>
      </c>
      <c r="BR190" s="21">
        <v>0</v>
      </c>
      <c r="BS190" s="21">
        <v>0.03</v>
      </c>
      <c r="BT190" s="21">
        <v>0</v>
      </c>
      <c r="BU190" s="21">
        <v>0</v>
      </c>
      <c r="BV190" s="21">
        <v>0.15</v>
      </c>
      <c r="BW190" s="21">
        <v>0.02</v>
      </c>
      <c r="BX190" s="21">
        <v>0</v>
      </c>
      <c r="BY190" s="21">
        <v>0</v>
      </c>
      <c r="BZ190" s="21">
        <v>0</v>
      </c>
      <c r="CA190" s="21">
        <v>0</v>
      </c>
      <c r="CB190" s="21">
        <v>14.57</v>
      </c>
      <c r="CD190" s="21">
        <v>0.26</v>
      </c>
      <c r="CF190" s="21">
        <v>0</v>
      </c>
      <c r="CG190" s="21">
        <v>0</v>
      </c>
      <c r="CH190" s="21">
        <v>0</v>
      </c>
      <c r="CI190" s="21">
        <v>0</v>
      </c>
      <c r="CJ190" s="21">
        <v>0</v>
      </c>
      <c r="CK190" s="21">
        <v>0</v>
      </c>
      <c r="CL190" s="21">
        <v>0</v>
      </c>
      <c r="CM190" s="21">
        <v>0</v>
      </c>
      <c r="CN190" s="21">
        <v>0</v>
      </c>
      <c r="CO190" s="21">
        <v>0</v>
      </c>
      <c r="CP190" s="21">
        <v>0</v>
      </c>
    </row>
    <row r="191" spans="1:94" s="31" customFormat="1" x14ac:dyDescent="0.25">
      <c r="A191" s="31" t="str">
        <f>"-"</f>
        <v>-</v>
      </c>
      <c r="B191" s="32" t="s">
        <v>97</v>
      </c>
      <c r="C191" s="31" t="str">
        <f>"62"</f>
        <v>62</v>
      </c>
      <c r="D191" s="31">
        <v>4.0999999999999996</v>
      </c>
      <c r="E191" s="31">
        <v>0</v>
      </c>
      <c r="F191" s="31">
        <v>0.41</v>
      </c>
      <c r="G191" s="31">
        <v>0.41</v>
      </c>
      <c r="H191" s="31">
        <v>29.08</v>
      </c>
      <c r="I191" s="33">
        <v>138.81861999999998</v>
      </c>
      <c r="J191" s="31">
        <v>0</v>
      </c>
      <c r="K191" s="31">
        <v>0</v>
      </c>
      <c r="L191" s="31">
        <v>0</v>
      </c>
      <c r="M191" s="31">
        <v>0</v>
      </c>
      <c r="N191" s="31">
        <v>0.68</v>
      </c>
      <c r="O191" s="31">
        <v>28.27</v>
      </c>
      <c r="P191" s="31">
        <v>0.12</v>
      </c>
      <c r="Q191" s="31">
        <v>0</v>
      </c>
      <c r="R191" s="31">
        <v>0</v>
      </c>
      <c r="S191" s="31">
        <v>0</v>
      </c>
      <c r="T191" s="31">
        <v>1.1200000000000001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  <c r="AH191" s="31">
        <v>0</v>
      </c>
      <c r="AI191" s="31">
        <v>0</v>
      </c>
      <c r="AJ191" s="31">
        <v>0</v>
      </c>
      <c r="AK191" s="31">
        <v>0</v>
      </c>
      <c r="AL191" s="31">
        <v>0</v>
      </c>
      <c r="AM191" s="31">
        <v>315.55</v>
      </c>
      <c r="AN191" s="31">
        <v>104.64</v>
      </c>
      <c r="AO191" s="31">
        <v>62.03</v>
      </c>
      <c r="AP191" s="31">
        <v>124.06</v>
      </c>
      <c r="AQ191" s="31">
        <v>46.93</v>
      </c>
      <c r="AR191" s="31">
        <v>224.39</v>
      </c>
      <c r="AS191" s="31">
        <v>139.16999999999999</v>
      </c>
      <c r="AT191" s="31">
        <v>194.18</v>
      </c>
      <c r="AU191" s="31">
        <v>160.19999999999999</v>
      </c>
      <c r="AV191" s="31">
        <v>84.15</v>
      </c>
      <c r="AW191" s="31">
        <v>148.87</v>
      </c>
      <c r="AX191" s="31">
        <v>1244.94</v>
      </c>
      <c r="AY191" s="31">
        <v>0</v>
      </c>
      <c r="AZ191" s="31">
        <v>405.63</v>
      </c>
      <c r="BA191" s="31">
        <v>176.38</v>
      </c>
      <c r="BB191" s="31">
        <v>117.05</v>
      </c>
      <c r="BC191" s="31">
        <v>92.78</v>
      </c>
      <c r="BD191" s="31">
        <v>0</v>
      </c>
      <c r="BE191" s="31">
        <v>0</v>
      </c>
      <c r="BF191" s="31">
        <v>0</v>
      </c>
      <c r="BG191" s="31">
        <v>0</v>
      </c>
      <c r="BH191" s="31">
        <v>0</v>
      </c>
      <c r="BI191" s="31">
        <v>0</v>
      </c>
      <c r="BJ191" s="31">
        <v>0</v>
      </c>
      <c r="BK191" s="31">
        <v>0.05</v>
      </c>
      <c r="BL191" s="31">
        <v>0</v>
      </c>
      <c r="BM191" s="31">
        <v>0</v>
      </c>
      <c r="BN191" s="31">
        <v>0</v>
      </c>
      <c r="BO191" s="31">
        <v>0</v>
      </c>
      <c r="BP191" s="31">
        <v>0</v>
      </c>
      <c r="BQ191" s="31">
        <v>0</v>
      </c>
      <c r="BR191" s="31">
        <v>0</v>
      </c>
      <c r="BS191" s="31">
        <v>0.04</v>
      </c>
      <c r="BT191" s="31">
        <v>0</v>
      </c>
      <c r="BU191" s="31">
        <v>0</v>
      </c>
      <c r="BV191" s="31">
        <v>0.17</v>
      </c>
      <c r="BW191" s="31">
        <v>0.01</v>
      </c>
      <c r="BX191" s="31">
        <v>0</v>
      </c>
      <c r="BY191" s="31">
        <v>0</v>
      </c>
      <c r="BZ191" s="31">
        <v>0</v>
      </c>
      <c r="CA191" s="31">
        <v>0</v>
      </c>
      <c r="CB191" s="31">
        <v>24.24</v>
      </c>
      <c r="CD191" s="31">
        <v>0</v>
      </c>
      <c r="CF191" s="31">
        <v>0</v>
      </c>
      <c r="CG191" s="31">
        <v>0</v>
      </c>
      <c r="CH191" s="31">
        <v>0</v>
      </c>
      <c r="CI191" s="31">
        <v>0</v>
      </c>
      <c r="CJ191" s="31">
        <v>0</v>
      </c>
      <c r="CK191" s="31">
        <v>0</v>
      </c>
      <c r="CL191" s="31">
        <v>0</v>
      </c>
      <c r="CM191" s="31">
        <v>0</v>
      </c>
      <c r="CN191" s="31">
        <v>0</v>
      </c>
      <c r="CO191" s="31">
        <v>0</v>
      </c>
      <c r="CP191" s="31">
        <v>0</v>
      </c>
    </row>
    <row r="192" spans="1:94" s="34" customFormat="1" x14ac:dyDescent="0.25">
      <c r="B192" s="35" t="s">
        <v>98</v>
      </c>
      <c r="C192" s="34">
        <f>C191+C190+C189+C188+C187+C186</f>
        <v>808</v>
      </c>
      <c r="D192" s="29">
        <f>SUM(D186:D191)</f>
        <v>36.36</v>
      </c>
      <c r="E192" s="29">
        <f t="shared" ref="E192" si="1026">SUM(E186:E191)</f>
        <v>3.5699999999999994</v>
      </c>
      <c r="F192" s="29">
        <f t="shared" ref="F192" si="1027">SUM(F186:F191)</f>
        <v>29.560000000000002</v>
      </c>
      <c r="G192" s="29">
        <f t="shared" ref="G192" si="1028">SUM(G186:G191)</f>
        <v>16.540000000000003</v>
      </c>
      <c r="H192" s="29">
        <f t="shared" ref="H192" si="1029">SUM(H186:H191)</f>
        <v>131.62</v>
      </c>
      <c r="I192" s="29">
        <f t="shared" ref="I192" si="1030">SUM(I186:I191)</f>
        <v>904.03835317647065</v>
      </c>
      <c r="J192" s="29">
        <f t="shared" ref="J192" si="1031">SUM(J186:J191)</f>
        <v>7.95</v>
      </c>
      <c r="K192" s="29">
        <f t="shared" ref="K192" si="1032">SUM(K186:K191)</f>
        <v>9.59</v>
      </c>
      <c r="L192" s="29">
        <f t="shared" ref="L192" si="1033">SUM(L186:L191)</f>
        <v>0</v>
      </c>
      <c r="M192" s="29">
        <f t="shared" ref="M192" si="1034">SUM(M186:M191)</f>
        <v>0</v>
      </c>
      <c r="N192" s="29">
        <f t="shared" ref="N192" si="1035">SUM(N186:N191)</f>
        <v>29.45</v>
      </c>
      <c r="O192" s="29">
        <f t="shared" ref="O192" si="1036">SUM(O186:O191)</f>
        <v>69.06</v>
      </c>
      <c r="P192" s="29">
        <f t="shared" ref="P192" si="1037">SUM(P186:P191)</f>
        <v>10.97</v>
      </c>
      <c r="Q192" s="29">
        <f t="shared" ref="Q192" si="1038">SUM(Q186:Q191)</f>
        <v>0</v>
      </c>
      <c r="R192" s="29">
        <f t="shared" ref="R192" si="1039">SUM(R186:R191)</f>
        <v>0</v>
      </c>
      <c r="S192" s="29">
        <f t="shared" ref="S192" si="1040">SUM(S186:S191)</f>
        <v>1.3</v>
      </c>
      <c r="T192" s="29">
        <f t="shared" ref="T192" si="1041">SUM(T186:T191)</f>
        <v>7.51</v>
      </c>
      <c r="U192" s="29">
        <f t="shared" ref="U192" si="1042">SUM(U186:U191)</f>
        <v>557.53000000000009</v>
      </c>
      <c r="V192" s="29">
        <f t="shared" ref="V192" si="1043">SUM(V186:V191)</f>
        <v>1442.64</v>
      </c>
      <c r="W192" s="29">
        <f t="shared" ref="W192" si="1044">SUM(W186:W191)</f>
        <v>126.71999999999998</v>
      </c>
      <c r="X192" s="29">
        <f t="shared" ref="X192" si="1045">SUM(X186:X191)</f>
        <v>95.300000000000011</v>
      </c>
      <c r="Y192" s="29">
        <f t="shared" ref="Y192" si="1046">SUM(Y186:Y191)</f>
        <v>258.07</v>
      </c>
      <c r="Z192" s="29">
        <f t="shared" ref="Z192" si="1047">SUM(Z186:Z191)</f>
        <v>4.62</v>
      </c>
      <c r="AA192" s="29">
        <f t="shared" ref="AA192" si="1048">SUM(AA186:AA191)</f>
        <v>54.019999999999996</v>
      </c>
      <c r="AB192" s="29">
        <f t="shared" ref="AB192" si="1049">SUM(AB186:AB191)</f>
        <v>1659.75</v>
      </c>
      <c r="AC192" s="29">
        <f t="shared" ref="AC192" si="1050">SUM(AC186:AC191)</f>
        <v>408.00000000000006</v>
      </c>
      <c r="AD192" s="29">
        <f t="shared" ref="AD192" si="1051">SUM(AD186:AD191)</f>
        <v>8.65</v>
      </c>
      <c r="AE192" s="29">
        <f t="shared" ref="AE192" si="1052">SUM(AE186:AE191)</f>
        <v>0.28000000000000003</v>
      </c>
      <c r="AF192" s="29">
        <f t="shared" ref="AF192" si="1053">SUM(AF186:AF191)</f>
        <v>0.24</v>
      </c>
      <c r="AG192" s="29">
        <f t="shared" ref="AG192" si="1054">SUM(AG186:AG191)</f>
        <v>2.9600000000000004</v>
      </c>
      <c r="AH192" s="29">
        <f t="shared" ref="AH192" si="1055">SUM(AH186:AH191)</f>
        <v>5.91</v>
      </c>
      <c r="AI192" s="29">
        <f t="shared" ref="AI192" si="1056">SUM(AI186:AI191)</f>
        <v>17.34</v>
      </c>
      <c r="AJ192" s="34">
        <v>0</v>
      </c>
      <c r="AK192" s="34">
        <v>93.88</v>
      </c>
      <c r="AL192" s="34">
        <v>88.24</v>
      </c>
      <c r="AM192" s="34">
        <v>717.86</v>
      </c>
      <c r="AN192" s="34">
        <v>437.03</v>
      </c>
      <c r="AO192" s="34">
        <v>160.65</v>
      </c>
      <c r="AP192" s="34">
        <v>364.84</v>
      </c>
      <c r="AQ192" s="34">
        <v>138.36000000000001</v>
      </c>
      <c r="AR192" s="34">
        <v>526.55999999999995</v>
      </c>
      <c r="AS192" s="34">
        <v>423.6</v>
      </c>
      <c r="AT192" s="34">
        <v>645.24</v>
      </c>
      <c r="AU192" s="34">
        <v>770.94</v>
      </c>
      <c r="AV192" s="34">
        <v>194.54</v>
      </c>
      <c r="AW192" s="34">
        <v>382.55</v>
      </c>
      <c r="AX192" s="34">
        <v>2904.42</v>
      </c>
      <c r="AY192" s="34">
        <v>0.5</v>
      </c>
      <c r="AZ192" s="34">
        <v>711.29</v>
      </c>
      <c r="BA192" s="34">
        <v>424.51</v>
      </c>
      <c r="BB192" s="34">
        <v>335.91</v>
      </c>
      <c r="BC192" s="34">
        <v>190.98</v>
      </c>
      <c r="BD192" s="34">
        <v>0.28999999999999998</v>
      </c>
      <c r="BE192" s="34">
        <v>0.09</v>
      </c>
      <c r="BF192" s="34">
        <v>0.06</v>
      </c>
      <c r="BG192" s="34">
        <v>0.15</v>
      </c>
      <c r="BH192" s="34">
        <v>0.19</v>
      </c>
      <c r="BI192" s="34">
        <v>0.69</v>
      </c>
      <c r="BJ192" s="34">
        <v>0</v>
      </c>
      <c r="BK192" s="34">
        <v>3.06</v>
      </c>
      <c r="BL192" s="34">
        <v>0</v>
      </c>
      <c r="BM192" s="34">
        <v>1.18</v>
      </c>
      <c r="BN192" s="34">
        <v>0.04</v>
      </c>
      <c r="BO192" s="34">
        <v>0.09</v>
      </c>
      <c r="BP192" s="34">
        <v>0</v>
      </c>
      <c r="BQ192" s="34">
        <v>0.1</v>
      </c>
      <c r="BR192" s="34">
        <v>0.25</v>
      </c>
      <c r="BS192" s="34">
        <v>5.16</v>
      </c>
      <c r="BT192" s="34">
        <v>0</v>
      </c>
      <c r="BU192" s="34">
        <v>0</v>
      </c>
      <c r="BV192" s="34">
        <v>9.06</v>
      </c>
      <c r="BW192" s="34">
        <v>0.04</v>
      </c>
      <c r="BX192" s="34">
        <v>0</v>
      </c>
      <c r="BY192" s="34">
        <v>0</v>
      </c>
      <c r="BZ192" s="34">
        <v>0</v>
      </c>
      <c r="CA192" s="34">
        <v>0</v>
      </c>
      <c r="CB192" s="34">
        <v>865.84</v>
      </c>
      <c r="CC192" s="34">
        <f>$I$192/$I$193*100</f>
        <v>100</v>
      </c>
      <c r="CD192" s="34">
        <v>464.48</v>
      </c>
      <c r="CF192" s="34">
        <v>0</v>
      </c>
      <c r="CG192" s="34">
        <v>0</v>
      </c>
      <c r="CH192" s="34">
        <v>0</v>
      </c>
      <c r="CI192" s="34">
        <v>0</v>
      </c>
      <c r="CJ192" s="34">
        <v>0</v>
      </c>
      <c r="CK192" s="34">
        <v>0</v>
      </c>
      <c r="CL192" s="34">
        <v>0</v>
      </c>
      <c r="CM192" s="34">
        <v>0</v>
      </c>
      <c r="CN192" s="34">
        <v>0</v>
      </c>
      <c r="CO192" s="34">
        <v>10</v>
      </c>
      <c r="CP192" s="34">
        <v>0.73</v>
      </c>
    </row>
    <row r="193" spans="1:94" s="34" customFormat="1" x14ac:dyDescent="0.25">
      <c r="B193" s="35" t="s">
        <v>89</v>
      </c>
      <c r="D193" s="29">
        <f>D192</f>
        <v>36.36</v>
      </c>
      <c r="E193" s="29">
        <f t="shared" ref="E193" si="1057">E192</f>
        <v>3.5699999999999994</v>
      </c>
      <c r="F193" s="29">
        <f t="shared" ref="F193" si="1058">F192</f>
        <v>29.560000000000002</v>
      </c>
      <c r="G193" s="29">
        <f t="shared" ref="G193" si="1059">G192</f>
        <v>16.540000000000003</v>
      </c>
      <c r="H193" s="29">
        <f t="shared" ref="H193" si="1060">H192</f>
        <v>131.62</v>
      </c>
      <c r="I193" s="29">
        <f t="shared" ref="I193" si="1061">I192</f>
        <v>904.03835317647065</v>
      </c>
      <c r="J193" s="29">
        <f t="shared" ref="J193" si="1062">J192</f>
        <v>7.95</v>
      </c>
      <c r="K193" s="29">
        <f t="shared" ref="K193" si="1063">K192</f>
        <v>9.59</v>
      </c>
      <c r="L193" s="29">
        <f t="shared" ref="L193" si="1064">L192</f>
        <v>0</v>
      </c>
      <c r="M193" s="29">
        <f t="shared" ref="M193" si="1065">M192</f>
        <v>0</v>
      </c>
      <c r="N193" s="29">
        <f t="shared" ref="N193" si="1066">N192</f>
        <v>29.45</v>
      </c>
      <c r="O193" s="29">
        <f t="shared" ref="O193" si="1067">O192</f>
        <v>69.06</v>
      </c>
      <c r="P193" s="29">
        <f t="shared" ref="P193" si="1068">P192</f>
        <v>10.97</v>
      </c>
      <c r="Q193" s="29">
        <f t="shared" ref="Q193" si="1069">Q192</f>
        <v>0</v>
      </c>
      <c r="R193" s="29">
        <f t="shared" ref="R193" si="1070">R192</f>
        <v>0</v>
      </c>
      <c r="S193" s="29">
        <f t="shared" ref="S193" si="1071">S192</f>
        <v>1.3</v>
      </c>
      <c r="T193" s="29">
        <f t="shared" ref="T193" si="1072">T192</f>
        <v>7.51</v>
      </c>
      <c r="U193" s="29">
        <f t="shared" ref="U193" si="1073">U192</f>
        <v>557.53000000000009</v>
      </c>
      <c r="V193" s="29">
        <f t="shared" ref="V193" si="1074">V192</f>
        <v>1442.64</v>
      </c>
      <c r="W193" s="29">
        <f t="shared" ref="W193" si="1075">W192</f>
        <v>126.71999999999998</v>
      </c>
      <c r="X193" s="29">
        <f t="shared" ref="X193" si="1076">X192</f>
        <v>95.300000000000011</v>
      </c>
      <c r="Y193" s="29">
        <f t="shared" ref="Y193" si="1077">Y192</f>
        <v>258.07</v>
      </c>
      <c r="Z193" s="29">
        <f t="shared" ref="Z193" si="1078">Z192</f>
        <v>4.62</v>
      </c>
      <c r="AA193" s="29">
        <f t="shared" ref="AA193" si="1079">AA192</f>
        <v>54.019999999999996</v>
      </c>
      <c r="AB193" s="29">
        <f t="shared" ref="AB193" si="1080">AB192</f>
        <v>1659.75</v>
      </c>
      <c r="AC193" s="29">
        <f t="shared" ref="AC193" si="1081">AC192</f>
        <v>408.00000000000006</v>
      </c>
      <c r="AD193" s="29">
        <f t="shared" ref="AD193" si="1082">AD192</f>
        <v>8.65</v>
      </c>
      <c r="AE193" s="29">
        <f t="shared" ref="AE193" si="1083">AE192</f>
        <v>0.28000000000000003</v>
      </c>
      <c r="AF193" s="29">
        <f t="shared" ref="AF193" si="1084">AF192</f>
        <v>0.24</v>
      </c>
      <c r="AG193" s="29">
        <f t="shared" ref="AG193" si="1085">AG192</f>
        <v>2.9600000000000004</v>
      </c>
      <c r="AH193" s="29">
        <f t="shared" ref="AH193" si="1086">AH192</f>
        <v>5.91</v>
      </c>
      <c r="AI193" s="29">
        <f t="shared" ref="AI193" si="1087">AI192</f>
        <v>17.34</v>
      </c>
      <c r="AJ193" s="34">
        <v>0</v>
      </c>
      <c r="AK193" s="34">
        <v>93.88</v>
      </c>
      <c r="AL193" s="34">
        <v>88.24</v>
      </c>
      <c r="AM193" s="34">
        <v>717.86</v>
      </c>
      <c r="AN193" s="34">
        <v>437.03</v>
      </c>
      <c r="AO193" s="34">
        <v>160.65</v>
      </c>
      <c r="AP193" s="34">
        <v>364.84</v>
      </c>
      <c r="AQ193" s="34">
        <v>138.36000000000001</v>
      </c>
      <c r="AR193" s="34">
        <v>526.55999999999995</v>
      </c>
      <c r="AS193" s="34">
        <v>423.6</v>
      </c>
      <c r="AT193" s="34">
        <v>645.24</v>
      </c>
      <c r="AU193" s="34">
        <v>770.94</v>
      </c>
      <c r="AV193" s="34">
        <v>194.54</v>
      </c>
      <c r="AW193" s="34">
        <v>382.55</v>
      </c>
      <c r="AX193" s="34">
        <v>2904.42</v>
      </c>
      <c r="AY193" s="34">
        <v>0.5</v>
      </c>
      <c r="AZ193" s="34">
        <v>711.29</v>
      </c>
      <c r="BA193" s="34">
        <v>424.51</v>
      </c>
      <c r="BB193" s="34">
        <v>335.91</v>
      </c>
      <c r="BC193" s="34">
        <v>190.98</v>
      </c>
      <c r="BD193" s="34">
        <v>0.28999999999999998</v>
      </c>
      <c r="BE193" s="34">
        <v>0.09</v>
      </c>
      <c r="BF193" s="34">
        <v>0.06</v>
      </c>
      <c r="BG193" s="34">
        <v>0.15</v>
      </c>
      <c r="BH193" s="34">
        <v>0.19</v>
      </c>
      <c r="BI193" s="34">
        <v>0.69</v>
      </c>
      <c r="BJ193" s="34">
        <v>0</v>
      </c>
      <c r="BK193" s="34">
        <v>3.06</v>
      </c>
      <c r="BL193" s="34">
        <v>0</v>
      </c>
      <c r="BM193" s="34">
        <v>1.18</v>
      </c>
      <c r="BN193" s="34">
        <v>0.04</v>
      </c>
      <c r="BO193" s="34">
        <v>0.09</v>
      </c>
      <c r="BP193" s="34">
        <v>0</v>
      </c>
      <c r="BQ193" s="34">
        <v>0.1</v>
      </c>
      <c r="BR193" s="34">
        <v>0.25</v>
      </c>
      <c r="BS193" s="34">
        <v>5.16</v>
      </c>
      <c r="BT193" s="34">
        <v>0</v>
      </c>
      <c r="BU193" s="34">
        <v>0</v>
      </c>
      <c r="BV193" s="34">
        <v>9.06</v>
      </c>
      <c r="BW193" s="34">
        <v>0.04</v>
      </c>
      <c r="BX193" s="34">
        <v>0</v>
      </c>
      <c r="BY193" s="34">
        <v>0</v>
      </c>
      <c r="BZ193" s="34">
        <v>0</v>
      </c>
      <c r="CA193" s="34">
        <v>0</v>
      </c>
      <c r="CB193" s="34">
        <v>865.84</v>
      </c>
      <c r="CD193" s="34">
        <v>464.48</v>
      </c>
      <c r="CF193" s="34">
        <v>0</v>
      </c>
      <c r="CG193" s="34">
        <v>0</v>
      </c>
      <c r="CH193" s="34">
        <v>0</v>
      </c>
      <c r="CI193" s="34">
        <v>0</v>
      </c>
      <c r="CJ193" s="34">
        <v>0</v>
      </c>
      <c r="CK193" s="34">
        <v>0</v>
      </c>
      <c r="CL193" s="34">
        <v>0</v>
      </c>
      <c r="CM193" s="34">
        <v>0</v>
      </c>
      <c r="CN193" s="34">
        <v>0</v>
      </c>
      <c r="CO193" s="34">
        <v>10</v>
      </c>
      <c r="CP193" s="34">
        <v>0.73</v>
      </c>
    </row>
    <row r="194" spans="1:94" x14ac:dyDescent="0.25">
      <c r="B194" s="30" t="s">
        <v>151</v>
      </c>
    </row>
    <row r="195" spans="1:94" x14ac:dyDescent="0.25">
      <c r="B195" s="30" t="s">
        <v>91</v>
      </c>
    </row>
    <row r="196" spans="1:94" s="21" customFormat="1" ht="31.5" x14ac:dyDescent="0.25">
      <c r="A196" s="21" t="str">
        <f>"39/2"</f>
        <v>39/2</v>
      </c>
      <c r="B196" s="22" t="s">
        <v>166</v>
      </c>
      <c r="C196" s="21" t="str">
        <f>"265"</f>
        <v>265</v>
      </c>
      <c r="D196" s="21">
        <v>5.29</v>
      </c>
      <c r="E196" s="21">
        <v>3.77</v>
      </c>
      <c r="F196" s="21">
        <v>8.5299999999999994</v>
      </c>
      <c r="G196" s="21">
        <v>5.18</v>
      </c>
      <c r="H196" s="21">
        <v>14.75</v>
      </c>
      <c r="I196" s="23">
        <v>141.94</v>
      </c>
      <c r="J196" s="21">
        <v>0.7</v>
      </c>
      <c r="K196" s="21">
        <v>3.25</v>
      </c>
      <c r="L196" s="21">
        <v>0</v>
      </c>
      <c r="M196" s="21">
        <v>0</v>
      </c>
      <c r="N196" s="21">
        <v>2.5499999999999998</v>
      </c>
      <c r="O196" s="21">
        <v>7.35</v>
      </c>
      <c r="P196" s="21">
        <v>1.85</v>
      </c>
      <c r="Q196" s="21">
        <v>0</v>
      </c>
      <c r="R196" s="21">
        <v>0</v>
      </c>
      <c r="S196" s="21">
        <v>0.17</v>
      </c>
      <c r="T196" s="21">
        <v>1.4</v>
      </c>
      <c r="U196" s="21">
        <v>197.17</v>
      </c>
      <c r="V196" s="21">
        <v>371.79</v>
      </c>
      <c r="W196" s="21">
        <v>28.04</v>
      </c>
      <c r="X196" s="21">
        <v>24.51</v>
      </c>
      <c r="Y196" s="21">
        <v>76.33</v>
      </c>
      <c r="Z196" s="21">
        <v>1.1100000000000001</v>
      </c>
      <c r="AA196" s="21">
        <v>8.69</v>
      </c>
      <c r="AB196" s="21">
        <v>1269</v>
      </c>
      <c r="AC196" s="21">
        <v>249.8</v>
      </c>
      <c r="AD196" s="21">
        <v>2.38</v>
      </c>
      <c r="AE196" s="21">
        <v>0.09</v>
      </c>
      <c r="AF196" s="21">
        <v>0.08</v>
      </c>
      <c r="AG196" s="21">
        <v>0.75</v>
      </c>
      <c r="AH196" s="21">
        <v>1.25</v>
      </c>
      <c r="AI196" s="21">
        <v>6.37</v>
      </c>
      <c r="AJ196" s="21">
        <v>0</v>
      </c>
      <c r="AK196" s="21">
        <v>0</v>
      </c>
      <c r="AL196" s="21">
        <v>0</v>
      </c>
      <c r="AM196" s="21">
        <v>29.25</v>
      </c>
      <c r="AN196" s="21">
        <v>33.5</v>
      </c>
      <c r="AO196" s="21">
        <v>5.87</v>
      </c>
      <c r="AP196" s="21">
        <v>23.05</v>
      </c>
      <c r="AQ196" s="21">
        <v>10.66</v>
      </c>
      <c r="AR196" s="21">
        <v>23.43</v>
      </c>
      <c r="AS196" s="21">
        <v>33.6</v>
      </c>
      <c r="AT196" s="21">
        <v>82.84</v>
      </c>
      <c r="AU196" s="21">
        <v>48.86</v>
      </c>
      <c r="AV196" s="21">
        <v>8.39</v>
      </c>
      <c r="AW196" s="21">
        <v>23.22</v>
      </c>
      <c r="AX196" s="21">
        <v>133.15</v>
      </c>
      <c r="AY196" s="21">
        <v>0</v>
      </c>
      <c r="AZ196" s="21">
        <v>17.940000000000001</v>
      </c>
      <c r="BA196" s="21">
        <v>16.79</v>
      </c>
      <c r="BB196" s="21">
        <v>16.64</v>
      </c>
      <c r="BC196" s="21">
        <v>7.67</v>
      </c>
      <c r="BD196" s="21">
        <v>0</v>
      </c>
      <c r="BE196" s="21">
        <v>0</v>
      </c>
      <c r="BF196" s="21">
        <v>0</v>
      </c>
      <c r="BG196" s="21">
        <v>0</v>
      </c>
      <c r="BH196" s="21">
        <v>0</v>
      </c>
      <c r="BI196" s="21">
        <v>0</v>
      </c>
      <c r="BJ196" s="21">
        <v>0</v>
      </c>
      <c r="BK196" s="21">
        <v>0.34</v>
      </c>
      <c r="BL196" s="21">
        <v>0</v>
      </c>
      <c r="BM196" s="21">
        <v>0.21</v>
      </c>
      <c r="BN196" s="21">
        <v>0.01</v>
      </c>
      <c r="BO196" s="21">
        <v>0.03</v>
      </c>
      <c r="BP196" s="21">
        <v>0</v>
      </c>
      <c r="BQ196" s="21">
        <v>0</v>
      </c>
      <c r="BR196" s="21">
        <v>0</v>
      </c>
      <c r="BS196" s="21">
        <v>1.24</v>
      </c>
      <c r="BT196" s="21">
        <v>0</v>
      </c>
      <c r="BU196" s="21">
        <v>0</v>
      </c>
      <c r="BV196" s="21">
        <v>2.94</v>
      </c>
      <c r="BW196" s="21">
        <v>0</v>
      </c>
      <c r="BX196" s="21">
        <v>0</v>
      </c>
      <c r="BY196" s="21">
        <v>0</v>
      </c>
      <c r="BZ196" s="21">
        <v>0</v>
      </c>
      <c r="CA196" s="21">
        <v>0</v>
      </c>
      <c r="CB196" s="21">
        <v>263.08999999999997</v>
      </c>
      <c r="CD196" s="21">
        <v>211.5</v>
      </c>
      <c r="CF196" s="21">
        <v>0</v>
      </c>
      <c r="CG196" s="21">
        <v>0</v>
      </c>
      <c r="CH196" s="21">
        <v>0</v>
      </c>
      <c r="CI196" s="21">
        <v>0</v>
      </c>
      <c r="CJ196" s="21">
        <v>0</v>
      </c>
      <c r="CK196" s="21">
        <v>0</v>
      </c>
      <c r="CL196" s="21">
        <v>0</v>
      </c>
      <c r="CM196" s="21">
        <v>0</v>
      </c>
      <c r="CN196" s="21">
        <v>0</v>
      </c>
      <c r="CO196" s="21">
        <v>0</v>
      </c>
      <c r="CP196" s="21">
        <v>0.5</v>
      </c>
    </row>
    <row r="197" spans="1:94" s="21" customFormat="1" x14ac:dyDescent="0.25">
      <c r="A197" s="21" t="str">
        <f>"32/3"</f>
        <v>32/3</v>
      </c>
      <c r="B197" s="22" t="s">
        <v>152</v>
      </c>
      <c r="C197" s="21" t="str">
        <f>"180"</f>
        <v>180</v>
      </c>
      <c r="D197" s="21">
        <v>4.17</v>
      </c>
      <c r="E197" s="21">
        <v>0</v>
      </c>
      <c r="F197" s="21">
        <v>6.63</v>
      </c>
      <c r="G197" s="21">
        <v>6.63</v>
      </c>
      <c r="H197" s="21">
        <v>46.36</v>
      </c>
      <c r="I197" s="23">
        <v>184.00042322499999</v>
      </c>
      <c r="J197" s="21">
        <v>0.87</v>
      </c>
      <c r="K197" s="21">
        <v>4.0599999999999996</v>
      </c>
      <c r="L197" s="21">
        <v>0</v>
      </c>
      <c r="M197" s="21">
        <v>0</v>
      </c>
      <c r="N197" s="21">
        <v>10.25</v>
      </c>
      <c r="O197" s="21">
        <v>14.09</v>
      </c>
      <c r="P197" s="21">
        <v>4.5599999999999996</v>
      </c>
      <c r="Q197" s="21">
        <v>0</v>
      </c>
      <c r="R197" s="21">
        <v>0</v>
      </c>
      <c r="S197" s="21">
        <v>0.59</v>
      </c>
      <c r="T197" s="21">
        <v>2.9</v>
      </c>
      <c r="U197" s="21">
        <v>267.31</v>
      </c>
      <c r="V197" s="21">
        <v>804.44</v>
      </c>
      <c r="W197" s="21">
        <v>61.26</v>
      </c>
      <c r="X197" s="21">
        <v>57.13</v>
      </c>
      <c r="Y197" s="21">
        <v>113.27</v>
      </c>
      <c r="Z197" s="21">
        <v>1.77</v>
      </c>
      <c r="AA197" s="21">
        <v>0</v>
      </c>
      <c r="AB197" s="21">
        <v>8353.1299999999992</v>
      </c>
      <c r="AC197" s="21">
        <v>1578.94</v>
      </c>
      <c r="AD197" s="21">
        <v>3.3</v>
      </c>
      <c r="AE197" s="21">
        <v>0.15</v>
      </c>
      <c r="AF197" s="21">
        <v>0.12</v>
      </c>
      <c r="AG197" s="21">
        <v>1.91</v>
      </c>
      <c r="AH197" s="21">
        <v>3</v>
      </c>
      <c r="AI197" s="21">
        <v>17.690000000000001</v>
      </c>
      <c r="AJ197" s="21">
        <v>0</v>
      </c>
      <c r="AK197" s="21">
        <v>0</v>
      </c>
      <c r="AL197" s="21">
        <v>0</v>
      </c>
      <c r="AM197" s="21">
        <v>134.03</v>
      </c>
      <c r="AN197" s="21">
        <v>115.89</v>
      </c>
      <c r="AO197" s="21">
        <v>31.17</v>
      </c>
      <c r="AP197" s="21">
        <v>89.7</v>
      </c>
      <c r="AQ197" s="21">
        <v>30.58</v>
      </c>
      <c r="AR197" s="21">
        <v>101.93</v>
      </c>
      <c r="AS197" s="21">
        <v>129.76</v>
      </c>
      <c r="AT197" s="21">
        <v>215</v>
      </c>
      <c r="AU197" s="21">
        <v>256.02999999999997</v>
      </c>
      <c r="AV197" s="21">
        <v>42.87</v>
      </c>
      <c r="AW197" s="21">
        <v>90.58</v>
      </c>
      <c r="AX197" s="21">
        <v>601.51</v>
      </c>
      <c r="AY197" s="21">
        <v>0</v>
      </c>
      <c r="AZ197" s="21">
        <v>110.8</v>
      </c>
      <c r="BA197" s="21">
        <v>93.79</v>
      </c>
      <c r="BB197" s="21">
        <v>71.23</v>
      </c>
      <c r="BC197" s="21">
        <v>36.58</v>
      </c>
      <c r="BD197" s="21">
        <v>0</v>
      </c>
      <c r="BE197" s="21">
        <v>0</v>
      </c>
      <c r="BF197" s="21">
        <v>0</v>
      </c>
      <c r="BG197" s="21">
        <v>0</v>
      </c>
      <c r="BH197" s="21">
        <v>0</v>
      </c>
      <c r="BI197" s="21">
        <v>0</v>
      </c>
      <c r="BJ197" s="21">
        <v>0</v>
      </c>
      <c r="BK197" s="21">
        <v>0.44</v>
      </c>
      <c r="BL197" s="21">
        <v>0</v>
      </c>
      <c r="BM197" s="21">
        <v>0.26</v>
      </c>
      <c r="BN197" s="21">
        <v>0.02</v>
      </c>
      <c r="BO197" s="21">
        <v>0.04</v>
      </c>
      <c r="BP197" s="21">
        <v>0</v>
      </c>
      <c r="BQ197" s="21">
        <v>0</v>
      </c>
      <c r="BR197" s="21">
        <v>0</v>
      </c>
      <c r="BS197" s="21">
        <v>1.58</v>
      </c>
      <c r="BT197" s="21">
        <v>0</v>
      </c>
      <c r="BU197" s="21">
        <v>0</v>
      </c>
      <c r="BV197" s="21">
        <v>3.69</v>
      </c>
      <c r="BW197" s="21">
        <v>0</v>
      </c>
      <c r="BX197" s="21">
        <v>0</v>
      </c>
      <c r="BY197" s="21">
        <v>0</v>
      </c>
      <c r="BZ197" s="21">
        <v>0</v>
      </c>
      <c r="CA197" s="21">
        <v>0</v>
      </c>
      <c r="CB197" s="21">
        <v>273.25</v>
      </c>
      <c r="CD197" s="21">
        <v>1392.19</v>
      </c>
      <c r="CF197" s="21">
        <v>0</v>
      </c>
      <c r="CG197" s="21">
        <v>0</v>
      </c>
      <c r="CH197" s="21">
        <v>0</v>
      </c>
      <c r="CI197" s="21">
        <v>0</v>
      </c>
      <c r="CJ197" s="21">
        <v>0</v>
      </c>
      <c r="CK197" s="21">
        <v>0</v>
      </c>
      <c r="CL197" s="21">
        <v>0</v>
      </c>
      <c r="CM197" s="21">
        <v>0</v>
      </c>
      <c r="CN197" s="21">
        <v>0</v>
      </c>
      <c r="CO197" s="21">
        <v>0</v>
      </c>
      <c r="CP197" s="21">
        <v>0.63</v>
      </c>
    </row>
    <row r="198" spans="1:94" s="21" customFormat="1" ht="31.5" x14ac:dyDescent="0.25">
      <c r="A198" s="21" t="str">
        <f>"7/8"</f>
        <v>7/8</v>
      </c>
      <c r="B198" s="22" t="s">
        <v>134</v>
      </c>
      <c r="C198" s="21" t="str">
        <f>"100"</f>
        <v>100</v>
      </c>
      <c r="D198" s="21">
        <v>13.11</v>
      </c>
      <c r="E198" s="21">
        <v>12.28</v>
      </c>
      <c r="F198" s="21">
        <v>34.08</v>
      </c>
      <c r="G198" s="21">
        <v>0.01</v>
      </c>
      <c r="H198" s="21">
        <v>14.31</v>
      </c>
      <c r="I198" s="23">
        <v>370.38775000000004</v>
      </c>
      <c r="J198" s="21">
        <v>12.8</v>
      </c>
      <c r="K198" s="21">
        <v>0.11</v>
      </c>
      <c r="L198" s="21">
        <v>0</v>
      </c>
      <c r="M198" s="21">
        <v>0</v>
      </c>
      <c r="N198" s="21">
        <v>2.82</v>
      </c>
      <c r="O198" s="21">
        <v>0.01</v>
      </c>
      <c r="P198" s="21">
        <v>0.15</v>
      </c>
      <c r="Q198" s="21">
        <v>0</v>
      </c>
      <c r="R198" s="21">
        <v>0</v>
      </c>
      <c r="S198" s="21">
        <v>0.06</v>
      </c>
      <c r="T198" s="21">
        <v>1.81</v>
      </c>
      <c r="U198" s="21">
        <v>298.57</v>
      </c>
      <c r="V198" s="21">
        <v>295.74</v>
      </c>
      <c r="W198" s="21">
        <v>67.12</v>
      </c>
      <c r="X198" s="21">
        <v>25.69</v>
      </c>
      <c r="Y198" s="21">
        <v>172.02</v>
      </c>
      <c r="Z198" s="21">
        <v>1.4</v>
      </c>
      <c r="AA198" s="21">
        <v>25.5</v>
      </c>
      <c r="AB198" s="21">
        <v>17</v>
      </c>
      <c r="AC198" s="21">
        <v>33.5</v>
      </c>
      <c r="AD198" s="21">
        <v>0.38</v>
      </c>
      <c r="AE198" s="21">
        <v>0.31</v>
      </c>
      <c r="AF198" s="21">
        <v>0.16</v>
      </c>
      <c r="AG198" s="21">
        <v>1.82</v>
      </c>
      <c r="AH198" s="21">
        <v>5.08</v>
      </c>
      <c r="AI198" s="21">
        <v>0.35</v>
      </c>
      <c r="AJ198" s="21">
        <v>0</v>
      </c>
      <c r="AK198" s="21">
        <v>710.98</v>
      </c>
      <c r="AL198" s="21">
        <v>616.5</v>
      </c>
      <c r="AM198" s="21">
        <v>950.95</v>
      </c>
      <c r="AN198" s="21">
        <v>1049.23</v>
      </c>
      <c r="AO198" s="21">
        <v>295.88</v>
      </c>
      <c r="AP198" s="21">
        <v>561.02</v>
      </c>
      <c r="AQ198" s="21">
        <v>167.63</v>
      </c>
      <c r="AR198" s="21">
        <v>512.15</v>
      </c>
      <c r="AS198" s="21">
        <v>589.19000000000005</v>
      </c>
      <c r="AT198" s="21">
        <v>669.28</v>
      </c>
      <c r="AU198" s="21">
        <v>1007.43</v>
      </c>
      <c r="AV198" s="21">
        <v>438.67</v>
      </c>
      <c r="AW198" s="21">
        <v>529.34</v>
      </c>
      <c r="AX198" s="21">
        <v>1696.99</v>
      </c>
      <c r="AY198" s="21">
        <v>129.19999999999999</v>
      </c>
      <c r="AZ198" s="21">
        <v>496.28</v>
      </c>
      <c r="BA198" s="21">
        <v>466.93</v>
      </c>
      <c r="BB198" s="21">
        <v>484.6</v>
      </c>
      <c r="BC198" s="21">
        <v>151.91</v>
      </c>
      <c r="BD198" s="21">
        <v>0.13</v>
      </c>
      <c r="BE198" s="21">
        <v>0.06</v>
      </c>
      <c r="BF198" s="21">
        <v>0.03</v>
      </c>
      <c r="BG198" s="21">
        <v>7.0000000000000007E-2</v>
      </c>
      <c r="BH198" s="21">
        <v>0.08</v>
      </c>
      <c r="BI198" s="21">
        <v>0.38</v>
      </c>
      <c r="BJ198" s="21">
        <v>0</v>
      </c>
      <c r="BK198" s="21">
        <v>1.05</v>
      </c>
      <c r="BL198" s="21">
        <v>0</v>
      </c>
      <c r="BM198" s="21">
        <v>0.32</v>
      </c>
      <c r="BN198" s="21">
        <v>0</v>
      </c>
      <c r="BO198" s="21">
        <v>0</v>
      </c>
      <c r="BP198" s="21">
        <v>0</v>
      </c>
      <c r="BQ198" s="21">
        <v>7.0000000000000007E-2</v>
      </c>
      <c r="BR198" s="21">
        <v>0.11</v>
      </c>
      <c r="BS198" s="21">
        <v>0.86</v>
      </c>
      <c r="BT198" s="21">
        <v>0</v>
      </c>
      <c r="BU198" s="21">
        <v>0</v>
      </c>
      <c r="BV198" s="21">
        <v>0.05</v>
      </c>
      <c r="BW198" s="21">
        <v>0</v>
      </c>
      <c r="BX198" s="21">
        <v>0</v>
      </c>
      <c r="BY198" s="21">
        <v>0</v>
      </c>
      <c r="BZ198" s="21">
        <v>0</v>
      </c>
      <c r="CA198" s="21">
        <v>0</v>
      </c>
      <c r="CB198" s="21">
        <v>90.95</v>
      </c>
      <c r="CD198" s="21">
        <v>28.33</v>
      </c>
      <c r="CF198" s="21">
        <v>0</v>
      </c>
      <c r="CG198" s="21">
        <v>0</v>
      </c>
      <c r="CH198" s="21">
        <v>0</v>
      </c>
      <c r="CI198" s="21">
        <v>0</v>
      </c>
      <c r="CJ198" s="21">
        <v>0</v>
      </c>
      <c r="CK198" s="21">
        <v>0</v>
      </c>
      <c r="CL198" s="21">
        <v>0</v>
      </c>
      <c r="CM198" s="21">
        <v>0</v>
      </c>
      <c r="CN198" s="21">
        <v>0</v>
      </c>
      <c r="CO198" s="21">
        <v>0</v>
      </c>
      <c r="CP198" s="21">
        <v>0.6</v>
      </c>
    </row>
    <row r="199" spans="1:94" s="21" customFormat="1" x14ac:dyDescent="0.25">
      <c r="A199" s="21" t="str">
        <f>"20"</f>
        <v>20</v>
      </c>
      <c r="B199" s="22" t="s">
        <v>103</v>
      </c>
      <c r="C199" s="21" t="str">
        <f>"200"</f>
        <v>200</v>
      </c>
      <c r="D199" s="21">
        <v>0</v>
      </c>
      <c r="E199" s="21">
        <v>0</v>
      </c>
      <c r="F199" s="21">
        <v>0</v>
      </c>
      <c r="G199" s="21">
        <v>0</v>
      </c>
      <c r="H199" s="21">
        <v>6.77</v>
      </c>
      <c r="I199" s="23">
        <v>29.9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6.77</v>
      </c>
      <c r="P199" s="21">
        <v>0</v>
      </c>
      <c r="Q199" s="21">
        <v>0</v>
      </c>
      <c r="R199" s="21">
        <v>0</v>
      </c>
      <c r="S199" s="21">
        <v>0</v>
      </c>
      <c r="T199" s="21">
        <v>0</v>
      </c>
      <c r="U199" s="21">
        <v>7.92</v>
      </c>
      <c r="V199" s="21">
        <v>0</v>
      </c>
      <c r="W199" s="21">
        <v>0.08</v>
      </c>
      <c r="X199" s="21">
        <v>0</v>
      </c>
      <c r="Y199" s="21">
        <v>0</v>
      </c>
      <c r="Z199" s="21">
        <v>0.01</v>
      </c>
      <c r="AA199" s="21">
        <v>0</v>
      </c>
      <c r="AB199" s="21">
        <v>0</v>
      </c>
      <c r="AC199" s="21">
        <v>0</v>
      </c>
      <c r="AD199" s="21">
        <v>0</v>
      </c>
      <c r="AE199" s="21">
        <v>0</v>
      </c>
      <c r="AF199" s="21">
        <v>0</v>
      </c>
      <c r="AG199" s="21">
        <v>0</v>
      </c>
      <c r="AH199" s="21">
        <v>0</v>
      </c>
      <c r="AI199" s="21">
        <v>0</v>
      </c>
      <c r="AJ199" s="21">
        <v>0</v>
      </c>
      <c r="AK199" s="21">
        <v>0</v>
      </c>
      <c r="AL199" s="21">
        <v>0</v>
      </c>
      <c r="AM199" s="21">
        <v>0</v>
      </c>
      <c r="AN199" s="21">
        <v>0</v>
      </c>
      <c r="AO199" s="21">
        <v>0</v>
      </c>
      <c r="AP199" s="21">
        <v>0</v>
      </c>
      <c r="AQ199" s="21">
        <v>0</v>
      </c>
      <c r="AR199" s="21">
        <v>0</v>
      </c>
      <c r="AS199" s="21">
        <v>0</v>
      </c>
      <c r="AT199" s="21">
        <v>0</v>
      </c>
      <c r="AU199" s="21">
        <v>0</v>
      </c>
      <c r="AV199" s="21">
        <v>0</v>
      </c>
      <c r="AW199" s="21">
        <v>0</v>
      </c>
      <c r="AX199" s="21">
        <v>0</v>
      </c>
      <c r="AY199" s="21">
        <v>0</v>
      </c>
      <c r="AZ199" s="21">
        <v>0</v>
      </c>
      <c r="BA199" s="21">
        <v>0</v>
      </c>
      <c r="BB199" s="21">
        <v>0</v>
      </c>
      <c r="BC199" s="21">
        <v>0</v>
      </c>
      <c r="BD199" s="21">
        <v>0</v>
      </c>
      <c r="BE199" s="21">
        <v>0</v>
      </c>
      <c r="BF199" s="21">
        <v>0</v>
      </c>
      <c r="BG199" s="21">
        <v>0</v>
      </c>
      <c r="BH199" s="21">
        <v>0</v>
      </c>
      <c r="BI199" s="21">
        <v>0</v>
      </c>
      <c r="BJ199" s="21">
        <v>0</v>
      </c>
      <c r="BK199" s="21">
        <v>0</v>
      </c>
      <c r="BL199" s="21">
        <v>0</v>
      </c>
      <c r="BM199" s="21">
        <v>0</v>
      </c>
      <c r="BN199" s="21">
        <v>0</v>
      </c>
      <c r="BO199" s="21">
        <v>0</v>
      </c>
      <c r="BP199" s="21">
        <v>0</v>
      </c>
      <c r="BQ199" s="21">
        <v>0</v>
      </c>
      <c r="BR199" s="21">
        <v>0</v>
      </c>
      <c r="BS199" s="21">
        <v>0</v>
      </c>
      <c r="BT199" s="21">
        <v>0</v>
      </c>
      <c r="BU199" s="21">
        <v>0</v>
      </c>
      <c r="BV199" s="21">
        <v>0</v>
      </c>
      <c r="BW199" s="21">
        <v>0</v>
      </c>
      <c r="BX199" s="21">
        <v>0</v>
      </c>
      <c r="BY199" s="21">
        <v>0</v>
      </c>
      <c r="BZ199" s="21">
        <v>0</v>
      </c>
      <c r="CA199" s="21">
        <v>0</v>
      </c>
      <c r="CB199" s="21">
        <v>223.41</v>
      </c>
      <c r="CD199" s="21">
        <v>0</v>
      </c>
      <c r="CF199" s="21">
        <v>0</v>
      </c>
      <c r="CG199" s="21">
        <v>0</v>
      </c>
      <c r="CH199" s="21">
        <v>0</v>
      </c>
      <c r="CI199" s="21">
        <v>0</v>
      </c>
      <c r="CJ199" s="21">
        <v>0</v>
      </c>
      <c r="CK199" s="21">
        <v>0</v>
      </c>
      <c r="CL199" s="21">
        <v>0</v>
      </c>
      <c r="CM199" s="21">
        <v>0</v>
      </c>
      <c r="CN199" s="21">
        <v>0</v>
      </c>
      <c r="CO199" s="21">
        <v>0</v>
      </c>
      <c r="CP199" s="21">
        <v>0</v>
      </c>
    </row>
    <row r="200" spans="1:94" s="21" customFormat="1" x14ac:dyDescent="0.25">
      <c r="A200" s="21" t="str">
        <f>"-"</f>
        <v>-</v>
      </c>
      <c r="B200" s="22" t="s">
        <v>96</v>
      </c>
      <c r="C200" s="21" t="str">
        <f>"50"</f>
        <v>50</v>
      </c>
      <c r="D200" s="21">
        <v>3.3</v>
      </c>
      <c r="E200" s="21">
        <v>0</v>
      </c>
      <c r="F200" s="21">
        <v>0.6</v>
      </c>
      <c r="G200" s="21">
        <v>0.6</v>
      </c>
      <c r="H200" s="21">
        <v>20.85</v>
      </c>
      <c r="I200" s="23">
        <v>96.69</v>
      </c>
      <c r="J200" s="21">
        <v>0.1</v>
      </c>
      <c r="K200" s="21">
        <v>0</v>
      </c>
      <c r="L200" s="21">
        <v>0</v>
      </c>
      <c r="M200" s="21">
        <v>0</v>
      </c>
      <c r="N200" s="21">
        <v>0.6</v>
      </c>
      <c r="O200" s="21">
        <v>16.100000000000001</v>
      </c>
      <c r="P200" s="21">
        <v>4.1500000000000004</v>
      </c>
      <c r="Q200" s="21">
        <v>0</v>
      </c>
      <c r="R200" s="21">
        <v>0</v>
      </c>
      <c r="S200" s="21">
        <v>0.5</v>
      </c>
      <c r="T200" s="21">
        <v>1.25</v>
      </c>
      <c r="U200" s="21">
        <v>305</v>
      </c>
      <c r="V200" s="21">
        <v>122.5</v>
      </c>
      <c r="W200" s="21">
        <v>17.5</v>
      </c>
      <c r="X200" s="21">
        <v>23.5</v>
      </c>
      <c r="Y200" s="21">
        <v>79</v>
      </c>
      <c r="Z200" s="21">
        <v>1.95</v>
      </c>
      <c r="AA200" s="21">
        <v>0</v>
      </c>
      <c r="AB200" s="21">
        <v>2.5</v>
      </c>
      <c r="AC200" s="21">
        <v>0.5</v>
      </c>
      <c r="AD200" s="21">
        <v>0.7</v>
      </c>
      <c r="AE200" s="21">
        <v>0.09</v>
      </c>
      <c r="AF200" s="21">
        <v>0.04</v>
      </c>
      <c r="AG200" s="21">
        <v>0.35</v>
      </c>
      <c r="AH200" s="21">
        <v>1</v>
      </c>
      <c r="AI200" s="21">
        <v>0</v>
      </c>
      <c r="AJ200" s="21">
        <v>0</v>
      </c>
      <c r="AK200" s="21">
        <v>0</v>
      </c>
      <c r="AL200" s="21">
        <v>0</v>
      </c>
      <c r="AM200" s="21">
        <v>213.5</v>
      </c>
      <c r="AN200" s="21">
        <v>111.5</v>
      </c>
      <c r="AO200" s="21">
        <v>46.5</v>
      </c>
      <c r="AP200" s="21">
        <v>99</v>
      </c>
      <c r="AQ200" s="21">
        <v>40</v>
      </c>
      <c r="AR200" s="21">
        <v>185.5</v>
      </c>
      <c r="AS200" s="21">
        <v>148.5</v>
      </c>
      <c r="AT200" s="21">
        <v>145.5</v>
      </c>
      <c r="AU200" s="21">
        <v>232</v>
      </c>
      <c r="AV200" s="21">
        <v>62</v>
      </c>
      <c r="AW200" s="21">
        <v>155</v>
      </c>
      <c r="AX200" s="21">
        <v>764.5</v>
      </c>
      <c r="AY200" s="21">
        <v>0</v>
      </c>
      <c r="AZ200" s="21">
        <v>263</v>
      </c>
      <c r="BA200" s="21">
        <v>145.5</v>
      </c>
      <c r="BB200" s="21">
        <v>90</v>
      </c>
      <c r="BC200" s="21">
        <v>65</v>
      </c>
      <c r="BD200" s="21">
        <v>0</v>
      </c>
      <c r="BE200" s="21">
        <v>0</v>
      </c>
      <c r="BF200" s="21">
        <v>0</v>
      </c>
      <c r="BG200" s="21">
        <v>0</v>
      </c>
      <c r="BH200" s="21">
        <v>0</v>
      </c>
      <c r="BI200" s="21">
        <v>0</v>
      </c>
      <c r="BJ200" s="21">
        <v>0</v>
      </c>
      <c r="BK200" s="21">
        <v>7.0000000000000007E-2</v>
      </c>
      <c r="BL200" s="21">
        <v>0</v>
      </c>
      <c r="BM200" s="21">
        <v>0.01</v>
      </c>
      <c r="BN200" s="21">
        <v>0.01</v>
      </c>
      <c r="BO200" s="21">
        <v>0</v>
      </c>
      <c r="BP200" s="21">
        <v>0</v>
      </c>
      <c r="BQ200" s="21">
        <v>0</v>
      </c>
      <c r="BR200" s="21">
        <v>0.01</v>
      </c>
      <c r="BS200" s="21">
        <v>0.06</v>
      </c>
      <c r="BT200" s="21">
        <v>0</v>
      </c>
      <c r="BU200" s="21">
        <v>0</v>
      </c>
      <c r="BV200" s="21">
        <v>0.24</v>
      </c>
      <c r="BW200" s="21">
        <v>0.04</v>
      </c>
      <c r="BX200" s="21">
        <v>0</v>
      </c>
      <c r="BY200" s="21">
        <v>0</v>
      </c>
      <c r="BZ200" s="21">
        <v>0</v>
      </c>
      <c r="CA200" s="21">
        <v>0</v>
      </c>
      <c r="CB200" s="21">
        <v>23.5</v>
      </c>
      <c r="CD200" s="21">
        <v>0.42</v>
      </c>
      <c r="CF200" s="21">
        <v>0</v>
      </c>
      <c r="CG200" s="21">
        <v>0</v>
      </c>
      <c r="CH200" s="21">
        <v>0</v>
      </c>
      <c r="CI200" s="21">
        <v>0</v>
      </c>
      <c r="CJ200" s="21">
        <v>0</v>
      </c>
      <c r="CK200" s="21">
        <v>0</v>
      </c>
      <c r="CL200" s="21">
        <v>0</v>
      </c>
      <c r="CM200" s="21">
        <v>0</v>
      </c>
      <c r="CN200" s="21">
        <v>0</v>
      </c>
      <c r="CO200" s="21">
        <v>0</v>
      </c>
      <c r="CP200" s="21">
        <v>0</v>
      </c>
    </row>
    <row r="201" spans="1:94" s="31" customFormat="1" x14ac:dyDescent="0.25">
      <c r="A201" s="31" t="str">
        <f>"-"</f>
        <v>-</v>
      </c>
      <c r="B201" s="32" t="s">
        <v>97</v>
      </c>
      <c r="C201" s="31" t="str">
        <f>"60"</f>
        <v>60</v>
      </c>
      <c r="D201" s="31">
        <v>3.97</v>
      </c>
      <c r="E201" s="31">
        <v>0</v>
      </c>
      <c r="F201" s="31">
        <v>0.39</v>
      </c>
      <c r="G201" s="31">
        <v>0.39</v>
      </c>
      <c r="H201" s="31">
        <v>28.14</v>
      </c>
      <c r="I201" s="33">
        <v>134.34059999999999</v>
      </c>
      <c r="J201" s="31">
        <v>0</v>
      </c>
      <c r="K201" s="31">
        <v>0</v>
      </c>
      <c r="L201" s="31">
        <v>0</v>
      </c>
      <c r="M201" s="31">
        <v>0</v>
      </c>
      <c r="N201" s="31">
        <v>0.66</v>
      </c>
      <c r="O201" s="31">
        <v>27.36</v>
      </c>
      <c r="P201" s="31">
        <v>0.12</v>
      </c>
      <c r="Q201" s="31">
        <v>0</v>
      </c>
      <c r="R201" s="31">
        <v>0</v>
      </c>
      <c r="S201" s="31">
        <v>0</v>
      </c>
      <c r="T201" s="31">
        <v>1.08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1">
        <v>0</v>
      </c>
      <c r="AG201" s="31">
        <v>0</v>
      </c>
      <c r="AH201" s="31">
        <v>0</v>
      </c>
      <c r="AI201" s="31">
        <v>0</v>
      </c>
      <c r="AJ201" s="31">
        <v>0</v>
      </c>
      <c r="AK201" s="31">
        <v>0</v>
      </c>
      <c r="AL201" s="31">
        <v>0</v>
      </c>
      <c r="AM201" s="31">
        <v>305.37</v>
      </c>
      <c r="AN201" s="31">
        <v>101.27</v>
      </c>
      <c r="AO201" s="31">
        <v>60.03</v>
      </c>
      <c r="AP201" s="31">
        <v>120.06</v>
      </c>
      <c r="AQ201" s="31">
        <v>45.41</v>
      </c>
      <c r="AR201" s="31">
        <v>217.15</v>
      </c>
      <c r="AS201" s="31">
        <v>134.68</v>
      </c>
      <c r="AT201" s="31">
        <v>187.92</v>
      </c>
      <c r="AU201" s="31">
        <v>155.03</v>
      </c>
      <c r="AV201" s="31">
        <v>81.430000000000007</v>
      </c>
      <c r="AW201" s="31">
        <v>144.07</v>
      </c>
      <c r="AX201" s="31">
        <v>1204.78</v>
      </c>
      <c r="AY201" s="31">
        <v>0</v>
      </c>
      <c r="AZ201" s="31">
        <v>392.54</v>
      </c>
      <c r="BA201" s="31">
        <v>170.69</v>
      </c>
      <c r="BB201" s="31">
        <v>113.27</v>
      </c>
      <c r="BC201" s="31">
        <v>89.78</v>
      </c>
      <c r="BD201" s="31">
        <v>0</v>
      </c>
      <c r="BE201" s="31">
        <v>0</v>
      </c>
      <c r="BF201" s="31">
        <v>0</v>
      </c>
      <c r="BG201" s="31">
        <v>0</v>
      </c>
      <c r="BH201" s="31">
        <v>0</v>
      </c>
      <c r="BI201" s="31">
        <v>0</v>
      </c>
      <c r="BJ201" s="31">
        <v>0</v>
      </c>
      <c r="BK201" s="31">
        <v>0.05</v>
      </c>
      <c r="BL201" s="31">
        <v>0</v>
      </c>
      <c r="BM201" s="31">
        <v>0</v>
      </c>
      <c r="BN201" s="31">
        <v>0</v>
      </c>
      <c r="BO201" s="31">
        <v>0</v>
      </c>
      <c r="BP201" s="31">
        <v>0</v>
      </c>
      <c r="BQ201" s="31">
        <v>0</v>
      </c>
      <c r="BR201" s="31">
        <v>0</v>
      </c>
      <c r="BS201" s="31">
        <v>0.04</v>
      </c>
      <c r="BT201" s="31">
        <v>0</v>
      </c>
      <c r="BU201" s="31">
        <v>0</v>
      </c>
      <c r="BV201" s="31">
        <v>0.17</v>
      </c>
      <c r="BW201" s="31">
        <v>0.01</v>
      </c>
      <c r="BX201" s="31">
        <v>0</v>
      </c>
      <c r="BY201" s="31">
        <v>0</v>
      </c>
      <c r="BZ201" s="31">
        <v>0</v>
      </c>
      <c r="CA201" s="31">
        <v>0</v>
      </c>
      <c r="CB201" s="31">
        <v>23.46</v>
      </c>
      <c r="CD201" s="31">
        <v>0</v>
      </c>
      <c r="CF201" s="31">
        <v>0</v>
      </c>
      <c r="CG201" s="31">
        <v>0</v>
      </c>
      <c r="CH201" s="31">
        <v>0</v>
      </c>
      <c r="CI201" s="31">
        <v>0</v>
      </c>
      <c r="CJ201" s="31">
        <v>0</v>
      </c>
      <c r="CK201" s="31">
        <v>0</v>
      </c>
      <c r="CL201" s="31">
        <v>0</v>
      </c>
      <c r="CM201" s="31">
        <v>0</v>
      </c>
      <c r="CN201" s="31">
        <v>0</v>
      </c>
      <c r="CO201" s="31">
        <v>0</v>
      </c>
      <c r="CP201" s="31">
        <v>0</v>
      </c>
    </row>
    <row r="202" spans="1:94" s="34" customFormat="1" x14ac:dyDescent="0.25">
      <c r="B202" s="35" t="s">
        <v>98</v>
      </c>
      <c r="C202" s="34">
        <f>C201+C200+C199+C198+C197+C196</f>
        <v>855</v>
      </c>
      <c r="D202" s="29">
        <f>SUM(D196:D201)</f>
        <v>29.84</v>
      </c>
      <c r="E202" s="29">
        <f t="shared" ref="E202" si="1088">SUM(E196:E201)</f>
        <v>16.05</v>
      </c>
      <c r="F202" s="29">
        <f t="shared" ref="F202" si="1089">SUM(F196:F201)</f>
        <v>50.23</v>
      </c>
      <c r="G202" s="29">
        <f t="shared" ref="G202" si="1090">SUM(G196:G201)</f>
        <v>12.809999999999999</v>
      </c>
      <c r="H202" s="29">
        <f t="shared" ref="H202" si="1091">SUM(H196:H201)</f>
        <v>131.18</v>
      </c>
      <c r="I202" s="29">
        <f t="shared" ref="I202" si="1092">SUM(I196:I201)</f>
        <v>957.25877322499991</v>
      </c>
      <c r="J202" s="29">
        <f t="shared" ref="J202" si="1093">SUM(J196:J201)</f>
        <v>14.47</v>
      </c>
      <c r="K202" s="29">
        <f t="shared" ref="K202" si="1094">SUM(K196:K201)</f>
        <v>7.42</v>
      </c>
      <c r="L202" s="29">
        <f t="shared" ref="L202" si="1095">SUM(L196:L201)</f>
        <v>0</v>
      </c>
      <c r="M202" s="29">
        <f t="shared" ref="M202" si="1096">SUM(M196:M201)</f>
        <v>0</v>
      </c>
      <c r="N202" s="29">
        <f t="shared" ref="N202" si="1097">SUM(N196:N201)</f>
        <v>16.880000000000003</v>
      </c>
      <c r="O202" s="29">
        <f t="shared" ref="O202" si="1098">SUM(O196:O201)</f>
        <v>71.680000000000007</v>
      </c>
      <c r="P202" s="29">
        <f t="shared" ref="P202" si="1099">SUM(P196:P201)</f>
        <v>10.83</v>
      </c>
      <c r="Q202" s="29">
        <f t="shared" ref="Q202" si="1100">SUM(Q196:Q201)</f>
        <v>0</v>
      </c>
      <c r="R202" s="29">
        <f t="shared" ref="R202" si="1101">SUM(R196:R201)</f>
        <v>0</v>
      </c>
      <c r="S202" s="29">
        <f t="shared" ref="S202" si="1102">SUM(S196:S201)</f>
        <v>1.32</v>
      </c>
      <c r="T202" s="29">
        <f t="shared" ref="T202" si="1103">SUM(T196:T201)</f>
        <v>8.44</v>
      </c>
      <c r="U202" s="29">
        <f t="shared" ref="U202" si="1104">SUM(U196:U201)</f>
        <v>1075.9699999999998</v>
      </c>
      <c r="V202" s="29">
        <f t="shared" ref="V202" si="1105">SUM(V196:V201)</f>
        <v>1594.47</v>
      </c>
      <c r="W202" s="29">
        <f t="shared" ref="W202" si="1106">SUM(W196:W201)</f>
        <v>174.00000000000003</v>
      </c>
      <c r="X202" s="29">
        <f t="shared" ref="X202" si="1107">SUM(X196:X201)</f>
        <v>130.82999999999998</v>
      </c>
      <c r="Y202" s="29">
        <f t="shared" ref="Y202" si="1108">SUM(Y196:Y201)</f>
        <v>440.62</v>
      </c>
      <c r="Z202" s="29">
        <f t="shared" ref="Z202" si="1109">SUM(Z196:Z201)</f>
        <v>6.2399999999999993</v>
      </c>
      <c r="AA202" s="29">
        <f t="shared" ref="AA202" si="1110">SUM(AA196:AA201)</f>
        <v>34.19</v>
      </c>
      <c r="AB202" s="29">
        <f t="shared" ref="AB202" si="1111">SUM(AB196:AB201)</f>
        <v>9641.6299999999992</v>
      </c>
      <c r="AC202" s="29">
        <f t="shared" ref="AC202" si="1112">SUM(AC196:AC201)</f>
        <v>1862.74</v>
      </c>
      <c r="AD202" s="29">
        <f t="shared" ref="AD202" si="1113">SUM(AD196:AD201)</f>
        <v>6.76</v>
      </c>
      <c r="AE202" s="29">
        <f t="shared" ref="AE202" si="1114">SUM(AE196:AE201)</f>
        <v>0.64</v>
      </c>
      <c r="AF202" s="29">
        <f t="shared" ref="AF202" si="1115">SUM(AF196:AF201)</f>
        <v>0.39999999999999997</v>
      </c>
      <c r="AG202" s="29">
        <f t="shared" ref="AG202" si="1116">SUM(AG196:AG201)</f>
        <v>4.83</v>
      </c>
      <c r="AH202" s="29">
        <f t="shared" ref="AH202" si="1117">SUM(AH196:AH201)</f>
        <v>10.33</v>
      </c>
      <c r="AI202" s="29">
        <f t="shared" ref="AI202" si="1118">SUM(AI196:AI201)</f>
        <v>24.410000000000004</v>
      </c>
      <c r="AJ202" s="34">
        <v>0</v>
      </c>
      <c r="AK202" s="34">
        <v>710.98</v>
      </c>
      <c r="AL202" s="34">
        <v>616.5</v>
      </c>
      <c r="AM202" s="34">
        <v>1687.03</v>
      </c>
      <c r="AN202" s="34">
        <v>1462.18</v>
      </c>
      <c r="AO202" s="34">
        <v>457.03</v>
      </c>
      <c r="AP202" s="34">
        <v>930.93</v>
      </c>
      <c r="AQ202" s="34">
        <v>302.89</v>
      </c>
      <c r="AR202" s="34">
        <v>1086.18</v>
      </c>
      <c r="AS202" s="34">
        <v>1095.43</v>
      </c>
      <c r="AT202" s="34">
        <v>1369.44</v>
      </c>
      <c r="AU202" s="34">
        <v>1846.94</v>
      </c>
      <c r="AV202" s="34">
        <v>656.14</v>
      </c>
      <c r="AW202" s="34">
        <v>981.31</v>
      </c>
      <c r="AX202" s="34">
        <v>4639.8999999999996</v>
      </c>
      <c r="AY202" s="34">
        <v>129.19999999999999</v>
      </c>
      <c r="AZ202" s="34">
        <v>1328.63</v>
      </c>
      <c r="BA202" s="34">
        <v>942.24</v>
      </c>
      <c r="BB202" s="34">
        <v>815.32</v>
      </c>
      <c r="BC202" s="34">
        <v>367.52</v>
      </c>
      <c r="BD202" s="34">
        <v>0.13</v>
      </c>
      <c r="BE202" s="34">
        <v>0.06</v>
      </c>
      <c r="BF202" s="34">
        <v>0.03</v>
      </c>
      <c r="BG202" s="34">
        <v>7.0000000000000007E-2</v>
      </c>
      <c r="BH202" s="34">
        <v>0.08</v>
      </c>
      <c r="BI202" s="34">
        <v>0.38</v>
      </c>
      <c r="BJ202" s="34">
        <v>0</v>
      </c>
      <c r="BK202" s="34">
        <v>2.3199999999999998</v>
      </c>
      <c r="BL202" s="34">
        <v>0</v>
      </c>
      <c r="BM202" s="34">
        <v>1.05</v>
      </c>
      <c r="BN202" s="34">
        <v>0.06</v>
      </c>
      <c r="BO202" s="34">
        <v>0.12</v>
      </c>
      <c r="BP202" s="34">
        <v>0</v>
      </c>
      <c r="BQ202" s="34">
        <v>7.0000000000000007E-2</v>
      </c>
      <c r="BR202" s="34">
        <v>0.13</v>
      </c>
      <c r="BS202" s="34">
        <v>5.17</v>
      </c>
      <c r="BT202" s="34">
        <v>0</v>
      </c>
      <c r="BU202" s="34">
        <v>0</v>
      </c>
      <c r="BV202" s="34">
        <v>10.55</v>
      </c>
      <c r="BW202" s="34">
        <v>0.05</v>
      </c>
      <c r="BX202" s="34">
        <v>0</v>
      </c>
      <c r="BY202" s="34">
        <v>0</v>
      </c>
      <c r="BZ202" s="34">
        <v>0</v>
      </c>
      <c r="CA202" s="34">
        <v>0</v>
      </c>
      <c r="CB202" s="34">
        <v>996.82</v>
      </c>
      <c r="CC202" s="34">
        <f>$I$202/$I$203*100</f>
        <v>100</v>
      </c>
      <c r="CD202" s="34">
        <v>1960.45</v>
      </c>
      <c r="CF202" s="34">
        <v>0</v>
      </c>
      <c r="CG202" s="34">
        <v>0</v>
      </c>
      <c r="CH202" s="34">
        <v>0</v>
      </c>
      <c r="CI202" s="34">
        <v>0</v>
      </c>
      <c r="CJ202" s="34">
        <v>0</v>
      </c>
      <c r="CK202" s="34">
        <v>0</v>
      </c>
      <c r="CL202" s="34">
        <v>0</v>
      </c>
      <c r="CM202" s="34">
        <v>0</v>
      </c>
      <c r="CN202" s="34">
        <v>0</v>
      </c>
      <c r="CO202" s="34">
        <v>3</v>
      </c>
      <c r="CP202" s="34">
        <v>2.23</v>
      </c>
    </row>
    <row r="203" spans="1:94" s="34" customFormat="1" x14ac:dyDescent="0.25">
      <c r="B203" s="35" t="s">
        <v>89</v>
      </c>
      <c r="D203" s="29">
        <f>D202</f>
        <v>29.84</v>
      </c>
      <c r="E203" s="29">
        <f t="shared" ref="E203" si="1119">E202</f>
        <v>16.05</v>
      </c>
      <c r="F203" s="29">
        <f t="shared" ref="F203" si="1120">F202</f>
        <v>50.23</v>
      </c>
      <c r="G203" s="29">
        <f t="shared" ref="G203" si="1121">G202</f>
        <v>12.809999999999999</v>
      </c>
      <c r="H203" s="29">
        <f t="shared" ref="H203" si="1122">H202</f>
        <v>131.18</v>
      </c>
      <c r="I203" s="29">
        <f t="shared" ref="I203" si="1123">I202</f>
        <v>957.25877322499991</v>
      </c>
      <c r="J203" s="29">
        <f t="shared" ref="J203" si="1124">J202</f>
        <v>14.47</v>
      </c>
      <c r="K203" s="29">
        <f t="shared" ref="K203" si="1125">K202</f>
        <v>7.42</v>
      </c>
      <c r="L203" s="29">
        <f t="shared" ref="L203" si="1126">L202</f>
        <v>0</v>
      </c>
      <c r="M203" s="29">
        <f t="shared" ref="M203" si="1127">M202</f>
        <v>0</v>
      </c>
      <c r="N203" s="29">
        <f t="shared" ref="N203" si="1128">N202</f>
        <v>16.880000000000003</v>
      </c>
      <c r="O203" s="29">
        <f t="shared" ref="O203" si="1129">O202</f>
        <v>71.680000000000007</v>
      </c>
      <c r="P203" s="29">
        <f t="shared" ref="P203" si="1130">P202</f>
        <v>10.83</v>
      </c>
      <c r="Q203" s="29">
        <f t="shared" ref="Q203" si="1131">Q202</f>
        <v>0</v>
      </c>
      <c r="R203" s="29">
        <f t="shared" ref="R203" si="1132">R202</f>
        <v>0</v>
      </c>
      <c r="S203" s="29">
        <f t="shared" ref="S203" si="1133">S202</f>
        <v>1.32</v>
      </c>
      <c r="T203" s="29">
        <f t="shared" ref="T203" si="1134">T202</f>
        <v>8.44</v>
      </c>
      <c r="U203" s="29">
        <f t="shared" ref="U203" si="1135">U202</f>
        <v>1075.9699999999998</v>
      </c>
      <c r="V203" s="29">
        <f t="shared" ref="V203" si="1136">V202</f>
        <v>1594.47</v>
      </c>
      <c r="W203" s="29">
        <f t="shared" ref="W203" si="1137">W202</f>
        <v>174.00000000000003</v>
      </c>
      <c r="X203" s="29">
        <f t="shared" ref="X203" si="1138">X202</f>
        <v>130.82999999999998</v>
      </c>
      <c r="Y203" s="29">
        <f t="shared" ref="Y203" si="1139">Y202</f>
        <v>440.62</v>
      </c>
      <c r="Z203" s="29">
        <f t="shared" ref="Z203" si="1140">Z202</f>
        <v>6.2399999999999993</v>
      </c>
      <c r="AA203" s="29">
        <f t="shared" ref="AA203" si="1141">AA202</f>
        <v>34.19</v>
      </c>
      <c r="AB203" s="29">
        <f t="shared" ref="AB203" si="1142">AB202</f>
        <v>9641.6299999999992</v>
      </c>
      <c r="AC203" s="29">
        <f t="shared" ref="AC203" si="1143">AC202</f>
        <v>1862.74</v>
      </c>
      <c r="AD203" s="29">
        <f t="shared" ref="AD203" si="1144">AD202</f>
        <v>6.76</v>
      </c>
      <c r="AE203" s="29">
        <f t="shared" ref="AE203" si="1145">AE202</f>
        <v>0.64</v>
      </c>
      <c r="AF203" s="29">
        <f t="shared" ref="AF203" si="1146">AF202</f>
        <v>0.39999999999999997</v>
      </c>
      <c r="AG203" s="29">
        <f t="shared" ref="AG203" si="1147">AG202</f>
        <v>4.83</v>
      </c>
      <c r="AH203" s="29">
        <f t="shared" ref="AH203" si="1148">AH202</f>
        <v>10.33</v>
      </c>
      <c r="AI203" s="29">
        <f t="shared" ref="AI203" si="1149">AI202</f>
        <v>24.410000000000004</v>
      </c>
      <c r="AJ203" s="34">
        <v>0</v>
      </c>
      <c r="AK203" s="34">
        <v>710.98</v>
      </c>
      <c r="AL203" s="34">
        <v>616.5</v>
      </c>
      <c r="AM203" s="34">
        <v>1687.03</v>
      </c>
      <c r="AN203" s="34">
        <v>1462.18</v>
      </c>
      <c r="AO203" s="34">
        <v>457.03</v>
      </c>
      <c r="AP203" s="34">
        <v>930.93</v>
      </c>
      <c r="AQ203" s="34">
        <v>302.89</v>
      </c>
      <c r="AR203" s="34">
        <v>1086.18</v>
      </c>
      <c r="AS203" s="34">
        <v>1095.43</v>
      </c>
      <c r="AT203" s="34">
        <v>1369.44</v>
      </c>
      <c r="AU203" s="34">
        <v>1846.94</v>
      </c>
      <c r="AV203" s="34">
        <v>656.14</v>
      </c>
      <c r="AW203" s="34">
        <v>981.31</v>
      </c>
      <c r="AX203" s="34">
        <v>4639.8999999999996</v>
      </c>
      <c r="AY203" s="34">
        <v>129.19999999999999</v>
      </c>
      <c r="AZ203" s="34">
        <v>1328.63</v>
      </c>
      <c r="BA203" s="34">
        <v>942.24</v>
      </c>
      <c r="BB203" s="34">
        <v>815.32</v>
      </c>
      <c r="BC203" s="34">
        <v>367.52</v>
      </c>
      <c r="BD203" s="34">
        <v>0.13</v>
      </c>
      <c r="BE203" s="34">
        <v>0.06</v>
      </c>
      <c r="BF203" s="34">
        <v>0.03</v>
      </c>
      <c r="BG203" s="34">
        <v>7.0000000000000007E-2</v>
      </c>
      <c r="BH203" s="34">
        <v>0.08</v>
      </c>
      <c r="BI203" s="34">
        <v>0.38</v>
      </c>
      <c r="BJ203" s="34">
        <v>0</v>
      </c>
      <c r="BK203" s="34">
        <v>2.3199999999999998</v>
      </c>
      <c r="BL203" s="34">
        <v>0</v>
      </c>
      <c r="BM203" s="34">
        <v>1.05</v>
      </c>
      <c r="BN203" s="34">
        <v>0.06</v>
      </c>
      <c r="BO203" s="34">
        <v>0.12</v>
      </c>
      <c r="BP203" s="34">
        <v>0</v>
      </c>
      <c r="BQ203" s="34">
        <v>7.0000000000000007E-2</v>
      </c>
      <c r="BR203" s="34">
        <v>0.13</v>
      </c>
      <c r="BS203" s="34">
        <v>5.17</v>
      </c>
      <c r="BT203" s="34">
        <v>0</v>
      </c>
      <c r="BU203" s="34">
        <v>0</v>
      </c>
      <c r="BV203" s="34">
        <v>10.55</v>
      </c>
      <c r="BW203" s="34">
        <v>0.05</v>
      </c>
      <c r="BX203" s="34">
        <v>0</v>
      </c>
      <c r="BY203" s="34">
        <v>0</v>
      </c>
      <c r="BZ203" s="34">
        <v>0</v>
      </c>
      <c r="CA203" s="34">
        <v>0</v>
      </c>
      <c r="CB203" s="34">
        <v>996.82</v>
      </c>
      <c r="CD203" s="34">
        <v>1960.45</v>
      </c>
      <c r="CF203" s="34">
        <v>0</v>
      </c>
      <c r="CG203" s="34">
        <v>0</v>
      </c>
      <c r="CH203" s="34">
        <v>0</v>
      </c>
      <c r="CI203" s="34">
        <v>0</v>
      </c>
      <c r="CJ203" s="34">
        <v>0</v>
      </c>
      <c r="CK203" s="34">
        <v>0</v>
      </c>
      <c r="CL203" s="34">
        <v>0</v>
      </c>
      <c r="CM203" s="34">
        <v>0</v>
      </c>
      <c r="CN203" s="34">
        <v>0</v>
      </c>
      <c r="CO203" s="34">
        <v>3</v>
      </c>
      <c r="CP203" s="34">
        <v>2.23</v>
      </c>
    </row>
  </sheetData>
  <mergeCells count="10">
    <mergeCell ref="W5:Z5"/>
    <mergeCell ref="AA5:AI5"/>
    <mergeCell ref="F5:G5"/>
    <mergeCell ref="H5:H6"/>
    <mergeCell ref="I5:I6"/>
    <mergeCell ref="A2:I2"/>
    <mergeCell ref="A5:A6"/>
    <mergeCell ref="B5:B6"/>
    <mergeCell ref="C5:C6"/>
    <mergeCell ref="D5:E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89" orientation="landscape" r:id="rId1"/>
  <headerFooter alignWithMargins="0"/>
  <rowBreaks count="9" manualBreakCount="9">
    <brk id="26" max="16383" man="1"/>
    <brk id="46" max="16383" man="1"/>
    <brk id="64" max="16383" man="1"/>
    <brk id="84" max="16383" man="1"/>
    <brk id="104" max="16383" man="1"/>
    <brk id="124" max="16383" man="1"/>
    <brk id="144" max="16383" man="1"/>
    <brk id="164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">
        <v>45901</v>
      </c>
    </row>
    <row r="2" spans="1:2" x14ac:dyDescent="0.2">
      <c r="A2" t="s">
        <v>83</v>
      </c>
      <c r="B2" s="1">
        <v>45887.789004629631</v>
      </c>
    </row>
    <row r="3" spans="1:2" x14ac:dyDescent="0.2">
      <c r="A3" t="s">
        <v>84</v>
      </c>
    </row>
    <row r="4" spans="1:2" x14ac:dyDescent="0.2">
      <c r="A4" t="s">
        <v>85</v>
      </c>
      <c r="B4" t="s">
        <v>88</v>
      </c>
    </row>
    <row r="5" spans="1:2" x14ac:dyDescent="0.2">
      <c r="B5">
        <v>1</v>
      </c>
    </row>
    <row r="6" spans="1:2" x14ac:dyDescent="0.2">
      <c r="B6" s="2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2025-10-30T08:14:04Z</cp:lastPrinted>
  <dcterms:created xsi:type="dcterms:W3CDTF">2002-09-22T07:35:02Z</dcterms:created>
  <dcterms:modified xsi:type="dcterms:W3CDTF">2026-02-16T05:09:26Z</dcterms:modified>
</cp:coreProperties>
</file>